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480" yWindow="330" windowWidth="20835" windowHeight="1027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N382" i="1"/>
  <c r="N384"/>
  <c r="N386"/>
  <c r="N387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P483"/>
  <c r="O483"/>
  <c r="N483"/>
  <c r="P482"/>
  <c r="O482"/>
  <c r="N482"/>
  <c r="P481"/>
  <c r="O481"/>
  <c r="N481"/>
  <c r="P480"/>
  <c r="O480"/>
  <c r="N480"/>
  <c r="P479"/>
  <c r="O479"/>
  <c r="N479"/>
  <c r="P478"/>
  <c r="O478"/>
  <c r="N478"/>
  <c r="P477"/>
  <c r="O477"/>
  <c r="N477"/>
  <c r="P476"/>
  <c r="O476"/>
  <c r="N476"/>
  <c r="P475"/>
  <c r="O475"/>
  <c r="N475"/>
  <c r="P474"/>
  <c r="O474"/>
  <c r="N474"/>
  <c r="P473"/>
  <c r="O473"/>
  <c r="N473"/>
  <c r="P472"/>
  <c r="O472"/>
  <c r="N472"/>
  <c r="P471"/>
  <c r="O471"/>
  <c r="N471"/>
  <c r="P470"/>
  <c r="O470"/>
  <c r="N470"/>
  <c r="P469"/>
  <c r="O469"/>
  <c r="N469"/>
  <c r="P468"/>
  <c r="O468"/>
  <c r="N468"/>
  <c r="P467"/>
  <c r="O467"/>
  <c r="N467"/>
  <c r="P466"/>
  <c r="O466"/>
  <c r="N466"/>
  <c r="P465"/>
  <c r="O465"/>
  <c r="N465"/>
  <c r="P464"/>
  <c r="O464"/>
  <c r="N464"/>
  <c r="P463"/>
  <c r="O463"/>
  <c r="N463"/>
  <c r="P462"/>
  <c r="O462"/>
  <c r="N462"/>
  <c r="P461"/>
  <c r="O461"/>
  <c r="N461"/>
  <c r="P460"/>
  <c r="O460"/>
  <c r="N460"/>
  <c r="P459"/>
  <c r="O459"/>
  <c r="N459"/>
  <c r="P458"/>
  <c r="O458"/>
  <c r="N458"/>
  <c r="P457"/>
  <c r="O457"/>
  <c r="N457"/>
  <c r="P456"/>
  <c r="O456"/>
  <c r="N456"/>
  <c r="P455"/>
  <c r="O455"/>
  <c r="N455"/>
  <c r="P454"/>
  <c r="O454"/>
  <c r="N454"/>
  <c r="P453"/>
  <c r="O453"/>
  <c r="N453"/>
  <c r="P452"/>
  <c r="O452"/>
  <c r="N452"/>
  <c r="P451"/>
  <c r="O451"/>
  <c r="N451"/>
  <c r="P450"/>
  <c r="O450"/>
  <c r="N450"/>
  <c r="P449"/>
  <c r="O449"/>
  <c r="N449"/>
  <c r="P448"/>
  <c r="O448"/>
  <c r="N448"/>
  <c r="P447"/>
  <c r="O447"/>
  <c r="N447"/>
  <c r="P446"/>
  <c r="O446"/>
  <c r="N446"/>
  <c r="P445"/>
  <c r="O445"/>
  <c r="N445"/>
  <c r="P444"/>
  <c r="O444"/>
  <c r="N444"/>
  <c r="P443"/>
  <c r="O443"/>
  <c r="N443"/>
  <c r="P442"/>
  <c r="O442"/>
  <c r="N442"/>
  <c r="P441"/>
  <c r="O441"/>
  <c r="N441"/>
  <c r="P440"/>
  <c r="O440"/>
  <c r="N440"/>
  <c r="P439"/>
  <c r="O439"/>
  <c r="N439"/>
  <c r="P438"/>
  <c r="O438"/>
  <c r="N438"/>
  <c r="P437"/>
  <c r="O437"/>
  <c r="N437"/>
  <c r="P436"/>
  <c r="O436"/>
  <c r="N436"/>
  <c r="P435"/>
  <c r="O435"/>
  <c r="N435"/>
  <c r="P434"/>
  <c r="P433" s="1"/>
  <c r="O434"/>
  <c r="O433" s="1"/>
  <c r="N434"/>
  <c r="N433" s="1"/>
  <c r="N329"/>
  <c r="O329"/>
  <c r="P329"/>
  <c r="N330"/>
  <c r="O330"/>
  <c r="P330"/>
  <c r="N331"/>
  <c r="O331"/>
  <c r="P331"/>
  <c r="N332"/>
  <c r="O332"/>
  <c r="P332"/>
  <c r="N333"/>
  <c r="O333"/>
  <c r="P333"/>
  <c r="N334"/>
  <c r="O334"/>
  <c r="P334"/>
  <c r="N335"/>
  <c r="O335"/>
  <c r="P335"/>
  <c r="N336"/>
  <c r="O336"/>
  <c r="P336"/>
  <c r="N337"/>
  <c r="O337"/>
  <c r="P337"/>
  <c r="N338"/>
  <c r="O338"/>
  <c r="P338"/>
  <c r="N339"/>
  <c r="O339"/>
  <c r="P339"/>
  <c r="N340"/>
  <c r="O340"/>
  <c r="P340"/>
  <c r="N341"/>
  <c r="O341"/>
  <c r="P341"/>
  <c r="N342"/>
  <c r="O342"/>
  <c r="P342"/>
  <c r="N343"/>
  <c r="O343"/>
  <c r="P343"/>
  <c r="N344"/>
  <c r="O344"/>
  <c r="P344"/>
  <c r="N345"/>
  <c r="O345"/>
  <c r="P345"/>
  <c r="N346"/>
  <c r="O346"/>
  <c r="P346"/>
  <c r="N347"/>
  <c r="O347"/>
  <c r="P347"/>
  <c r="N348"/>
  <c r="O348"/>
  <c r="P348"/>
  <c r="N349"/>
  <c r="O349"/>
  <c r="P349"/>
  <c r="N350"/>
  <c r="O350"/>
  <c r="P350"/>
  <c r="N351"/>
  <c r="O351"/>
  <c r="P351"/>
  <c r="N352"/>
  <c r="O352"/>
  <c r="P352"/>
  <c r="N353"/>
  <c r="O353"/>
  <c r="P353"/>
  <c r="N354"/>
  <c r="O354"/>
  <c r="P354"/>
  <c r="N355"/>
  <c r="O355"/>
  <c r="P355"/>
  <c r="N356"/>
  <c r="O356"/>
  <c r="P356"/>
  <c r="N357"/>
  <c r="O357"/>
  <c r="P357"/>
  <c r="N358"/>
  <c r="O358"/>
  <c r="P358"/>
  <c r="N359"/>
  <c r="O359"/>
  <c r="P359"/>
  <c r="N360"/>
  <c r="O360"/>
  <c r="P360"/>
  <c r="N361"/>
  <c r="O361"/>
  <c r="P361"/>
  <c r="N362"/>
  <c r="O362"/>
  <c r="P362"/>
  <c r="N363"/>
  <c r="O363"/>
  <c r="P363"/>
  <c r="N364"/>
  <c r="O364"/>
  <c r="P364"/>
  <c r="N365"/>
  <c r="O365"/>
  <c r="P365"/>
  <c r="N366"/>
  <c r="O366"/>
  <c r="P366"/>
  <c r="N367"/>
  <c r="O367"/>
  <c r="P367"/>
  <c r="N368"/>
  <c r="O368"/>
  <c r="P368"/>
  <c r="N369"/>
  <c r="O369"/>
  <c r="P369"/>
  <c r="N370"/>
  <c r="O370"/>
  <c r="P370"/>
  <c r="N371"/>
  <c r="O371"/>
  <c r="P371"/>
  <c r="N372"/>
  <c r="O372"/>
  <c r="P372"/>
  <c r="N373"/>
  <c r="O373"/>
  <c r="P373"/>
  <c r="N374"/>
  <c r="O374"/>
  <c r="P374"/>
  <c r="N375"/>
  <c r="O375"/>
  <c r="P375"/>
  <c r="N376"/>
  <c r="O376"/>
  <c r="P376"/>
  <c r="N377"/>
  <c r="O377"/>
  <c r="P377"/>
  <c r="P328"/>
  <c r="O328"/>
  <c r="N328"/>
  <c r="H211"/>
  <c r="H215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N388" s="1"/>
  <c r="C387"/>
  <c r="C386"/>
  <c r="C385"/>
  <c r="N385" s="1"/>
  <c r="C384"/>
  <c r="C383"/>
  <c r="N383" s="1"/>
  <c r="C382"/>
  <c r="C381"/>
  <c r="N381" s="1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E320" s="1"/>
  <c r="J330"/>
  <c r="J329"/>
  <c r="E317" s="1"/>
  <c r="J328"/>
  <c r="G321"/>
  <c r="E321"/>
  <c r="G320"/>
  <c r="G317"/>
  <c r="G316"/>
  <c r="G315"/>
  <c r="E315"/>
  <c r="N307"/>
  <c r="H306"/>
  <c r="N275"/>
  <c r="N261"/>
  <c r="H260"/>
  <c r="N260" s="1"/>
  <c r="N244"/>
  <c r="H243"/>
  <c r="N243" s="1"/>
  <c r="N238"/>
  <c r="H237"/>
  <c r="N237" s="1"/>
  <c r="N232"/>
  <c r="H231"/>
  <c r="N231" s="1"/>
  <c r="N219"/>
  <c r="H218"/>
  <c r="N218" s="1"/>
  <c r="N216"/>
  <c r="N213"/>
  <c r="N212"/>
  <c r="N209"/>
  <c r="N207"/>
  <c r="O203"/>
  <c r="N203"/>
  <c r="Q200"/>
  <c r="P200"/>
  <c r="O200"/>
  <c r="N200"/>
  <c r="N198"/>
  <c r="O196"/>
  <c r="N196"/>
  <c r="N190"/>
  <c r="N188"/>
  <c r="O184"/>
  <c r="N184"/>
  <c r="Q181"/>
  <c r="P181"/>
  <c r="O181"/>
  <c r="N181"/>
  <c r="N179"/>
  <c r="O177"/>
  <c r="N177"/>
  <c r="N171"/>
  <c r="N169"/>
  <c r="O165"/>
  <c r="N165"/>
  <c r="Q162"/>
  <c r="P162"/>
  <c r="O162"/>
  <c r="N162"/>
  <c r="N160"/>
  <c r="O158"/>
  <c r="N158"/>
  <c r="N151"/>
  <c r="N149"/>
  <c r="N147"/>
  <c r="O143"/>
  <c r="N143"/>
  <c r="Q140"/>
  <c r="P140"/>
  <c r="O140"/>
  <c r="N140"/>
  <c r="N138"/>
  <c r="N136"/>
  <c r="N134"/>
  <c r="N130"/>
  <c r="N128"/>
  <c r="N126"/>
  <c r="N119"/>
  <c r="N117"/>
  <c r="N110"/>
  <c r="N108"/>
  <c r="N101"/>
  <c r="N99"/>
  <c r="N91"/>
  <c r="P89"/>
  <c r="N89"/>
  <c r="P87"/>
  <c r="O87"/>
  <c r="N87"/>
  <c r="Q85"/>
  <c r="P85"/>
  <c r="O85"/>
  <c r="N85"/>
  <c r="N83"/>
  <c r="N81"/>
  <c r="N75"/>
  <c r="P73"/>
  <c r="N73"/>
  <c r="P71"/>
  <c r="O71"/>
  <c r="N71"/>
  <c r="Q69"/>
  <c r="P69"/>
  <c r="O69"/>
  <c r="N69"/>
  <c r="N67"/>
  <c r="N65"/>
  <c r="N59"/>
  <c r="P57"/>
  <c r="N57"/>
  <c r="P55"/>
  <c r="O55"/>
  <c r="N55"/>
  <c r="P53"/>
  <c r="Q53" s="1"/>
  <c r="O53"/>
  <c r="N53"/>
  <c r="N51"/>
  <c r="N49"/>
  <c r="N43"/>
  <c r="P41"/>
  <c r="N41"/>
  <c r="P39"/>
  <c r="O39"/>
  <c r="N39"/>
  <c r="P37"/>
  <c r="Q37" s="1"/>
  <c r="O37"/>
  <c r="N37"/>
  <c r="N35"/>
  <c r="N33"/>
  <c r="N26"/>
  <c r="N24"/>
  <c r="Q22"/>
  <c r="P22"/>
  <c r="O22"/>
  <c r="N22"/>
  <c r="N20"/>
  <c r="N18"/>
  <c r="P16"/>
  <c r="O16"/>
  <c r="N16"/>
  <c r="P14"/>
  <c r="O14"/>
  <c r="N14"/>
  <c r="P12"/>
  <c r="Q12" s="1"/>
  <c r="O12"/>
  <c r="N12"/>
  <c r="N10"/>
  <c r="N8"/>
  <c r="N6"/>
  <c r="A2" l="1"/>
  <c r="P327"/>
  <c r="N327"/>
  <c r="N380"/>
  <c r="O327"/>
  <c r="E316"/>
  <c r="I316" s="1"/>
  <c r="G318"/>
  <c r="E322"/>
  <c r="G322"/>
  <c r="I317"/>
  <c r="I321"/>
  <c r="I315"/>
  <c r="I320"/>
  <c r="G323" l="1"/>
  <c r="E318"/>
  <c r="E323" s="1"/>
  <c r="N323" s="1"/>
  <c r="I318"/>
  <c r="I322"/>
  <c r="I323" l="1"/>
</calcChain>
</file>

<file path=xl/comments1.xml><?xml version="1.0" encoding="utf-8"?>
<comments xmlns="http://schemas.openxmlformats.org/spreadsheetml/2006/main">
  <authors>
    <author>55216715195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Em caso de 2 ou mais, separá-los por ponto e vírgula.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Em caso de 2 ou mais, separá-los por ponto e vírgula.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I14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C151" authorId="0">
      <text>
        <r>
          <rPr>
            <b/>
            <sz val="9"/>
            <color indexed="81"/>
            <rFont val="Tahoma"/>
            <family val="2"/>
          </rPr>
          <t>Caso queria inserir mais de 1 e-mail, separe-os por ponto e vírgula.</t>
        </r>
      </text>
    </comment>
    <comment ref="I16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18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0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7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7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7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7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7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7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7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7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7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8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8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29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29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30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30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30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30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30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30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30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30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I30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J30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2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3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4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5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8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69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0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1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3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4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5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6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  <comment ref="E377" authorId="0">
      <text>
        <r>
          <rPr>
            <b/>
            <sz val="9"/>
            <color indexed="81"/>
            <rFont val="Tahoma"/>
            <family val="2"/>
          </rPr>
          <t>Selecione uma das opções</t>
        </r>
      </text>
    </comment>
  </commentList>
</comments>
</file>

<file path=xl/sharedStrings.xml><?xml version="1.0" encoding="utf-8"?>
<sst xmlns="http://schemas.openxmlformats.org/spreadsheetml/2006/main" count="444" uniqueCount="325">
  <si>
    <t>Maior Titulação</t>
  </si>
  <si>
    <t>UF</t>
  </si>
  <si>
    <t>SN</t>
  </si>
  <si>
    <t>Meses</t>
  </si>
  <si>
    <t>Tipo</t>
  </si>
  <si>
    <t>AC</t>
  </si>
  <si>
    <t>Sim</t>
  </si>
  <si>
    <t>Material de Consumo</t>
  </si>
  <si>
    <t>AL</t>
  </si>
  <si>
    <t>Não</t>
  </si>
  <si>
    <t>Serviços de Terceiros (PJ)</t>
  </si>
  <si>
    <t>1.1 - Coordenador</t>
  </si>
  <si>
    <t>Mestrado</t>
  </si>
  <si>
    <t>AM</t>
  </si>
  <si>
    <t>Não se Aplica</t>
  </si>
  <si>
    <t>Serviços de Terceiros (PF)</t>
  </si>
  <si>
    <t>Nome completo (sem abreviação):</t>
  </si>
  <si>
    <t>Doutorado</t>
  </si>
  <si>
    <t>AP</t>
  </si>
  <si>
    <t>Equipamentos e Material Permanente</t>
  </si>
  <si>
    <t>Pós Doutorado</t>
  </si>
  <si>
    <t>BA</t>
  </si>
  <si>
    <t>Livros e Publicações Técnicas</t>
  </si>
  <si>
    <t>URL do Currículo Lattes:</t>
  </si>
  <si>
    <t>Livre Docência</t>
  </si>
  <si>
    <t>CE</t>
  </si>
  <si>
    <t>DF</t>
  </si>
  <si>
    <t>Maior titulação:</t>
  </si>
  <si>
    <t>ES</t>
  </si>
  <si>
    <t>GO</t>
  </si>
  <si>
    <t>Data de nascimento:</t>
  </si>
  <si>
    <t>Nacionalidade:</t>
  </si>
  <si>
    <t>CPF:</t>
  </si>
  <si>
    <t>MA</t>
  </si>
  <si>
    <t>MG</t>
  </si>
  <si>
    <t>Órgão emissor:</t>
  </si>
  <si>
    <t>UF:</t>
  </si>
  <si>
    <t>MS</t>
  </si>
  <si>
    <t>MT</t>
  </si>
  <si>
    <t>PA</t>
  </si>
  <si>
    <t>PB</t>
  </si>
  <si>
    <t>E-mail:</t>
  </si>
  <si>
    <t>PE</t>
  </si>
  <si>
    <t>PI</t>
  </si>
  <si>
    <t>Endereço residencial:</t>
  </si>
  <si>
    <t>PR</t>
  </si>
  <si>
    <t>RJ</t>
  </si>
  <si>
    <t>Bairro:</t>
  </si>
  <si>
    <t>Cidade:</t>
  </si>
  <si>
    <t>RN</t>
  </si>
  <si>
    <t>RO</t>
  </si>
  <si>
    <t>Lotação:</t>
  </si>
  <si>
    <t>RR</t>
  </si>
  <si>
    <t>RS</t>
  </si>
  <si>
    <t>Endereço de Trabalho:</t>
  </si>
  <si>
    <t>SC</t>
  </si>
  <si>
    <t>SE</t>
  </si>
  <si>
    <t>SP</t>
  </si>
  <si>
    <t>1.2 - Outros Pesquisadores Envolvidos</t>
  </si>
  <si>
    <t>TO</t>
  </si>
  <si>
    <t>■ Pesquisador 1</t>
  </si>
  <si>
    <t>■ Pesquisador 2</t>
  </si>
  <si>
    <t>Nome Completo (sem abreviação):</t>
  </si>
  <si>
    <t>■ Pesquisador 3</t>
  </si>
  <si>
    <t>■ Pesquisador 4</t>
  </si>
  <si>
    <t>1.3 - Técnicos Envolvidos no Projeto</t>
  </si>
  <si>
    <t>■ Técnico 1</t>
  </si>
  <si>
    <t>Qualificação:</t>
  </si>
  <si>
    <t>Função no Projeto:</t>
  </si>
  <si>
    <t>■ Técnico 2</t>
  </si>
  <si>
    <t>■ Técnico 3</t>
  </si>
  <si>
    <t>2.1 - Identificação</t>
  </si>
  <si>
    <t>Título do projeto:</t>
  </si>
  <si>
    <t>Eixo prioritário:</t>
  </si>
  <si>
    <t>2.1 - Local de Realização do Projeto (obrigatoriamente, no âmbito da SES - DF ou de entidade vinculada)</t>
  </si>
  <si>
    <t>Local de execução do projeto:</t>
  </si>
  <si>
    <t>Endereço:</t>
  </si>
  <si>
    <t>Telefones:</t>
  </si>
  <si>
    <t>Identificação do telefone</t>
  </si>
  <si>
    <t>Representante legal:</t>
  </si>
  <si>
    <t>Cargo:</t>
  </si>
  <si>
    <t>2.3 - Outras Instituições Envolvidas (indique todas as instituições parceiras na execução do projeto)</t>
  </si>
  <si>
    <t>Instituição 1</t>
  </si>
  <si>
    <t>Nome:</t>
  </si>
  <si>
    <t>Departamento</t>
  </si>
  <si>
    <t>Representante Legal</t>
  </si>
  <si>
    <t>Instituição 2</t>
  </si>
  <si>
    <t>Instituição 3</t>
  </si>
  <si>
    <t>2.4 - Biossegurança</t>
  </si>
  <si>
    <t>O projeto envolve experimento com organismos geneticamente modificados</t>
  </si>
  <si>
    <t>A Instituição possui certificado de qualidade em Biossegurança</t>
  </si>
  <si>
    <t>2.5 - Aspectos Éticos e Legais</t>
  </si>
  <si>
    <t>O Projeto envolve experimentos com seres humanos</t>
  </si>
  <si>
    <t>2.6 - Introdução (máximo de 5.000 caracteres)</t>
  </si>
  <si>
    <t>Número de caracteres:</t>
  </si>
  <si>
    <t>2.7 - Objetivo(s) Geral(is) (máximo de 1.000 caracteres)</t>
  </si>
  <si>
    <t>2.8 - Objetivo(s) Específico(s) (máximo de 1.500 caracteres)</t>
  </si>
  <si>
    <t>2.9 - Método (máximo de 8.000 caracteres)</t>
  </si>
  <si>
    <t>2.10 - Referências (máximo de 5.000 caracteres)</t>
  </si>
  <si>
    <t>2.11 - Cronograma de Atividades</t>
  </si>
  <si>
    <t>Atividade</t>
  </si>
  <si>
    <t>2.12 - Resultados, avanços e aplicações esperados (máx. de 2500 car.)</t>
  </si>
  <si>
    <t>2.13 - Orçamento Resumido (autopreenchido conforme a planilha abaixo)</t>
  </si>
  <si>
    <t>Itens de Despesa</t>
  </si>
  <si>
    <t>FEPECS</t>
  </si>
  <si>
    <t>Outras Fontes</t>
  </si>
  <si>
    <t>TOTAL</t>
  </si>
  <si>
    <t>CUSTEIO</t>
  </si>
  <si>
    <t>Serviços de terceiros (PJ)</t>
  </si>
  <si>
    <t>Serviços de terceiros (PF)</t>
  </si>
  <si>
    <t>SUBTOTAL DE CUSTEIO</t>
  </si>
  <si>
    <t>CAPITAL</t>
  </si>
  <si>
    <t>SUBTOTAL DE CAPITAL</t>
  </si>
  <si>
    <t>TOTAL GERAL</t>
  </si>
  <si>
    <t>3 - ORÇAMENTO DETALHADO</t>
  </si>
  <si>
    <t>3.1 - Items que serão adquiridos por este fomento</t>
  </si>
  <si>
    <t>Item</t>
  </si>
  <si>
    <t>R$ Unitário</t>
  </si>
  <si>
    <t>Quantidade</t>
  </si>
  <si>
    <t>3.2 - Justificativa dos items que serão adquiridos por este fomento</t>
  </si>
  <si>
    <t>Justificativa</t>
  </si>
  <si>
    <t>3.3 - Items que serão adquiridos por outras fontes</t>
  </si>
  <si>
    <t>Eixos</t>
  </si>
  <si>
    <t>Eixo 1 – Ambiente, trabalho e saúde</t>
  </si>
  <si>
    <t>1.1-Avaliação do impacto econômico para o SUS relativo a acidentes, doenças e agravos relacionados ao trabalho;</t>
  </si>
  <si>
    <t>1.2-Análise da ocorrência de suicídio associada a processo, ambiente e relações de trabalho;</t>
  </si>
  <si>
    <t>1.3-Avaliação da carga de doenças relacionada às intoxicações por agrotóxicos;</t>
  </si>
  <si>
    <t>1.4-Avaliação dos custos diretos para o SUS dos custos indiretos (produtividade, anos de vida perdidos) relacionados às intoxicações por agrotóxicos;</t>
  </si>
  <si>
    <t>1.5-Avaliação do impacto à saúde humana decorrente da presença de antimicrobianos em efluentes sanitários e nos mananciais brasileiros.</t>
  </si>
  <si>
    <t>Eixo 2 – Assistência farmacêutica</t>
  </si>
  <si>
    <t>2.1-Estudos de estabilidade e de padrão de qualidade dos medicamentos manipulados utilizados em unidades pediátricas do SUS;</t>
  </si>
  <si>
    <t>2.2-Desenvolvimento de medicamentos em formas farmacêuticas pediátricas destinadas ao SUS para tratamento de doenças negligenciadas;</t>
  </si>
  <si>
    <t>2.3-Análise da eficiência dos processos de compra de medicamentos e imunobiológicos para o SUS;</t>
  </si>
  <si>
    <t>2.4-Avaliação do acesso, da utilização e do uso racional de medicamentos do Componente Estratégico da Assistência Farmacêutica (CESAF) do SUS;</t>
  </si>
  <si>
    <t>2.5-Estudos sobre eficácia, segurança e custo-efetividade dos Soros Antiofídicos Liofilizados no Brasil;</t>
  </si>
  <si>
    <t>2.6-Desenvolvimento e/ou avaliação de indicadores de resultado para o Componente Estratégico da Assistência Farmacêutica (CESAF).</t>
  </si>
  <si>
    <t>Eixo 3 – Avaliação pós-incorporação</t>
  </si>
  <si>
    <t>3.1-Avaliação da incorporação de inovações tecnológicas na atenção à saúde no SUS;</t>
  </si>
  <si>
    <t>3.2-Avaliação do impacto da incorporação de dispositivos médicos na atenção básica do SUS;</t>
  </si>
  <si>
    <t>3.3-Definição de níveis de impacto orçamentário para qualificar a incorporação de tecnologias em saúde;</t>
  </si>
  <si>
    <t>3.4-Avaliação da efetividade de tecnologias em saúde inovadoras incorporadas ao SUS;</t>
  </si>
  <si>
    <t>3.5-Avaliação da efetividade de procedimentos médicos inovadores incorporados ao SUS.</t>
  </si>
  <si>
    <t>Eixo 4 – Desenvolvimento de tecnologias e inovação em saúde</t>
  </si>
  <si>
    <t>4.1-Análise dos fatores referentes ao desenvolvimento tecnológico, à produção e à inovação no âmbito do Complexo Industrial da Saúde (CIS), que interferem no acesso da população às tecnologias estratégicas do SUS;</t>
  </si>
  <si>
    <t>4.2-Desenvolvimento de ferramentas e mecanismos, no âmbito do Complexo Industrial da Saúde (CIS), para potencializar: i. as parcerias público-privadas; ii. atrair investimentos; iii. internacionalizar o CIS; iv. alinhar aspectos regulatórios, de mercado e de desenvolvimento tecnológico; v. prospecção tecnológica e/ou; vi. inteligência competitiva;</t>
  </si>
  <si>
    <t>4.3-Desenvolvimento e/ou avaliação de estratégias para transporte, preservação e manutenção da estabilidade de medicamentos e imunobiológicos em áreas remotas e de difícil acesso;</t>
  </si>
  <si>
    <t>4.4-Desenvolvimento e/ou avaliação de estratégias e tecnologias para o aumento do acesso e da resolubilidade da atenção primária à saúde em áreas remotas e de difícil acesso;</t>
  </si>
  <si>
    <t>4.5-Desenvolvimento de compostos farmacológicos antimicrobianos;</t>
  </si>
  <si>
    <t>4.6-Estudos sobre a presença de antimicrobianos e desenvolvimento de tecnologias para remoção desses compostos em efluentes sanitários e nos mananciais brasileiros;</t>
  </si>
  <si>
    <t>4.7-Mapeamento, desenvolvimento e validação de ferramentas de integração dos dados e dos sistemas de informação para subsidiar a utilização dos recursos públicos destinados às tecnologias de saúde;</t>
  </si>
  <si>
    <t>4.8-Mapeamento e desenvolvimento de modelos de gestão de tecnologias em saúde para estabelecimentos assistenciais de saúde.</t>
  </si>
  <si>
    <t>Eixo 5 – Doenças crônicas não-transmissíveis</t>
  </si>
  <si>
    <t>5.1-Avaliação de custos e do impacto econômico no Sistema Único de Saúde  (SUS) das doenças crônicas não transmissíveis;</t>
  </si>
  <si>
    <t>5.2-Avaliação da efetividade de estratégias de tratamento não farmacológico da obesidade na atenção básica;</t>
  </si>
  <si>
    <t>5.3-Avaliação da efetividade de estratégias de atenção nutricional para pacientes com diabetes e hipertensão na atenção básica;</t>
  </si>
  <si>
    <t>5.4-Análise da eficácia de drogas biossimilares antineoplásicas de interesse para o SUS;</t>
  </si>
  <si>
    <t>5.5-Avaliação de custo-efetividade da utilização das drogas biossimilares antineoplásicas;</t>
  </si>
  <si>
    <t>5.6-Avaliação dos custos e análise dos fatores que interferem na implantação da linha de cuidado em doença falciforme na Rede de Atenção à Saúde (RAS);</t>
  </si>
  <si>
    <t>5.7-Análise do impacto de determinantes sociais, como gênero, raça e orientação sexual na saúde mental.</t>
  </si>
  <si>
    <t>Eixo 6 – Doenças transmissíveis</t>
  </si>
  <si>
    <t>6.1-Desenvolvimento e/ou avaliação de estratégias para a ampliação da atenção às doenças negligenciadas incluindo estratégias pertinentes ao contexto da avaliação, incorporação e monitoramento de tecnologias no SUS;</t>
  </si>
  <si>
    <t>6.2-Avaliação do impacto financeiro para o Ministério da Saúde decorrente da importação de medicamentos para doenças negligenciadas;</t>
  </si>
  <si>
    <t>6.3-Avaliação de novas estratégias para controle das geo-helmintíases e para eliminação da hanseníase, tracoma e esquistossomose como problema de saúde pública no Brasil;</t>
  </si>
  <si>
    <t>6.4-Avaliação do impacto da Campanha Nacional Integrada de hanseníase, verminoses, tracoma e esquistossomose;</t>
  </si>
  <si>
    <t>6.5-Avaliação da efetividade e da segurança de esquemas terapêuticos utilizados no tratamento de hanseníase;</t>
  </si>
  <si>
    <t>6.6-Desenvolvimento e/ou validação de testes diagnósticos para pacientes imunossuprimidos com leishmaniose visceral;</t>
  </si>
  <si>
    <t>6.7-Validação de testes diagnósticos para pacientes com leishmaniose tegumentar;</t>
  </si>
  <si>
    <t>6.8-Avaliação de estratégias para o acesso/adesão ao diagnóstico e tratamento da pessoa com tuberculose;</t>
  </si>
  <si>
    <t>6.9-Avaliação de estratégias de proteção social no acesso, diagnóstico, tratamento da pessoa com tuberculose e seus desfechos;</t>
  </si>
  <si>
    <t>6.10-Identificação e avaliação de novos alvos moleculares (hospedeiro/agente) para o tratamento da pessoa com tuberculose;</t>
  </si>
  <si>
    <t>6.11-Desenvolvimento, avaliação e validação de novos medicamentos para o tratamento da tuberculose sensível e resistente;</t>
  </si>
  <si>
    <t>6.12-Desenvolvimento e/ou validação de métodos sensíveis para detecção de carga viral para HIV em pacientes que fazem hormonoterapia;</t>
  </si>
  <si>
    <t>6.13-Análise epidemiológica e/ou farmacológica da interação entre medicamentos Antirretrovirais (ARV) e a hormonoterapia em população trans;</t>
  </si>
  <si>
    <t>6.14-Avaliação de métodos diagnósticos e estratégias para adesão ao Tratamento Antirretroviral (TARV) na população jovem vivendo com HIV/AIDS;</t>
  </si>
  <si>
    <t>6.15-Análise dos fatores que interferem na adesão à Terapia Antirretroviral (TARV) e desenvolvimento de estratégias de adesão para a população jovem vivendo com HIV;</t>
  </si>
  <si>
    <t>6.16-Análise dos comportamentos, atitudes e práticas em relação aos riscos e vulnerabilidades para o HIV na população jovem;</t>
  </si>
  <si>
    <t>6.17-Análise da evolução de indivíduos vivendo com HIV por meio de transmissão vertical;</t>
  </si>
  <si>
    <t>6.18-Análise da adesão ao tratamento e qualidade de vida de pessoas vivendo com HIV por transmissão vertical;</t>
  </si>
  <si>
    <t>6.19-Desenvolvimento e/ou avaliação de estratégias de prevenção, tratamento e diagnóstico da coinfecção de pessoas vivendo com HIV, tuberculose, histoplasmose, criptococose, leishmaniose e outras doenças tropicais;</t>
  </si>
  <si>
    <t>6.20-Avaliação do impacto econômico/social da coinfecção HIV e outras doenças;</t>
  </si>
  <si>
    <t>6.21-Análise dos custos sociais e econômicos relacionados ao aumento das taxas de detecção do HIV/Aids entre jovens;</t>
  </si>
  <si>
    <t>6.22-Avaliação do risco residual de transmissão transfusional de HIV, HBV e HCV no Brasil, considerando seu impacto na saúde da população com necessidade transfusional;</t>
  </si>
  <si>
    <t>6.23-Análise dos fatores de risco relacionados com a transmissão transfusional de HIV, HBV e HCV no Brasil, com a utilização dos métodos atuais de seleção de doadores e triagem laboratorial;</t>
  </si>
  <si>
    <t>6.24-Avaliação da implementação da vacinação de HPV na população alvo no Brasil;</t>
  </si>
  <si>
    <t>6.25-Desenvolvimento e/ou validação de testes específicos para o diagnóstico das arboviroses;</t>
  </si>
  <si>
    <t>6.26-Análises do impacto clínico e custo-efetividade dos testes rápidos de Dengue IgM/IgG, Febre do Chikungunya IgM e vírus Zika IgG/IgM;</t>
  </si>
  <si>
    <t>6.27-Desenvolvimento e/ou avaliação de ferramentas para o diagnóstico precoce das arboviroses;</t>
  </si>
  <si>
    <t>6.28-Desenvolvimento de estratégias para diagnóstico e tratamento de quadros clínicos atípicos de Chikungunya e Zika;</t>
  </si>
  <si>
    <t>6.29-Desenvolvimento e/ou avaliação de modelos preditivos do risco de transmissão silvestre da Febre Amarela e de reurbanização da transmissão do vírus da Febre Amarela (por Aedes aegypti) no Brasil;</t>
  </si>
  <si>
    <t>6.30-Investigação sobre as faunas entomológica e primatológica e sobre a manutenção da circulação viral nos espaços de transmissão recente de Febre Amarela no Brasil;</t>
  </si>
  <si>
    <t>6.31-Avaliação do nível de resistência aos inseticidas utilizados no controle de vetores transmissores de malária no Brasil e validação de novas tecnologias de análise da resistência;</t>
  </si>
  <si>
    <t>6.32-Desenvolvimento e/ou validação de tecnologias para diagnóstico de malária em áreas remotas, de difícil acesso e sem energia elétrica;</t>
  </si>
  <si>
    <t>6.33-Desenvolvimento e/ou avaliação de estratégias para armazenamento e preservação de teste rápido para malária em áreas remotas e de difícil acesso;</t>
  </si>
  <si>
    <t>6.34-Avaliação de impacto e dos custos relacionados ao uso de inseticidas para o controle de vetores da malária;</t>
  </si>
  <si>
    <t>6.35-Avaliação do impacto social e/ou econômico da resistência aos antimicrobianos no Brasil;</t>
  </si>
  <si>
    <t>6.36-Análise das questões éticas relacionadas às políticas de enfrentamento da emergência do vírus zika e seus impactos sobre mulheres, famílias e indivíduos afetados pela infecção.</t>
  </si>
  <si>
    <t>Eixo 7 – Economia e gestão em saúde</t>
  </si>
  <si>
    <t>7.1-Estudo do mercado e da demanda de dispositivos médicos no SUS para a atenção básica em saúde;</t>
  </si>
  <si>
    <t>7.2-Análise comparativa entre o impacto orçamentário pré e pós incorporação de tecnologias no SUS;</t>
  </si>
  <si>
    <t>7.3-Avaliação do processo de orçamentação nos três níveis de atenção do SUS;</t>
  </si>
  <si>
    <t>7.4-Avaliação dos impactos à saúde decorrentes da alocação de recursos em ações da Atenção Básica;</t>
  </si>
  <si>
    <t>7.5-Avaliação do Gasto Tributário Líquido e seu impacto no financiamento do SUS;</t>
  </si>
  <si>
    <t>7.6-Avaliação de custeio, viabilidade técnica e sustentabilidade de Estabelecimentos Assistenciais de Saúde (EAS) construídos e equipados, que se encontram inoperantes no SUS;</t>
  </si>
  <si>
    <t>7.7-Levantamento e análise do Custo Global de Hospitais Públicos do SUS;</t>
  </si>
  <si>
    <t>7.8-Desenvolvimento de estratégias para o uso racional de recursos públicos em Hospitais Públicos;</t>
  </si>
  <si>
    <t>7.9-Análise da relação entre custos hospitalares e melhoria dos desfechos do cuidado em âmbito nacional.</t>
  </si>
  <si>
    <t>Eixo 8 – Gestão do trabalho e educação em saúde</t>
  </si>
  <si>
    <t>8.1-Análise da relação entre a produtividade e os vínculos dos profissionais de saúde do SUS;</t>
  </si>
  <si>
    <t>8.2-Avaliação da implementação de estratégias de educação em saúde no SUS;</t>
  </si>
  <si>
    <t>8.3-Avaliação do impacto da educação técnica em saúde na qualificação das competências profissionais no SUS;</t>
  </si>
  <si>
    <t>8.4-Análise das potencialidades da educação técnica em saúde para o SUS;</t>
  </si>
  <si>
    <t>8.5-Análise dos modelos de financiamento para educação em saúde para o Ministério da Saúde;</t>
  </si>
  <si>
    <t>8.6-Avaliação do impacto do “Programa Mais Médicos” na qualificação da formação de profissionais de saúde no Brasil;</t>
  </si>
  <si>
    <t>8.7-Avaliação do impacto das ofertas educacionais do Ministério da Saúde na qualificação e desempenho dos profissionais do SUS.</t>
  </si>
  <si>
    <t>Eixo 9 – Programas e políticas em saúde</t>
  </si>
  <si>
    <t>9.1-Avaliação dos eventos adversos na Atenção Primária a Saúde, relacionados à Segurança do Paciente, e seus impactos na saúde pública;</t>
  </si>
  <si>
    <t>9.2-Avaliação do Programa Nacional de Segurança do Paciente (PNPS) no SUS;</t>
  </si>
  <si>
    <t>9.3-Avaliação econômica e da segurança do paciente, considerando os desperdícios nos serviços de saúde;</t>
  </si>
  <si>
    <t>9.4-Análise da relação entre o desempenho da gestão hospitalar local (estados e municípios) e a segurança do paciente;</t>
  </si>
  <si>
    <t>9.5-Avaliação do impacto da transferência da gestão pública para as Instituições Sem Fins Lucrativos na qualidade de saúde da população;</t>
  </si>
  <si>
    <t>9.6-Avaliação dos programas de isenção fiscal e seus impactos para o SUS;</t>
  </si>
  <si>
    <t>9.7-Análise de custo efetividade dos projetos implementados no âmbito do PROADI;</t>
  </si>
  <si>
    <t>9.8-Avaliação do Programa Nacional de Gestão de Custos;</t>
  </si>
  <si>
    <t>9.9-Avaliação do impacto da Política Nacional de Educação Permanente no trabalho em saúde;</t>
  </si>
  <si>
    <t>9.10-Avaliação do custo-efetividade da implementação da Política Nacional de Educação Permanente no trabalho em saúde;</t>
  </si>
  <si>
    <t>9.11-Avaliação das ações do Programa Telessaúde Brasil Redes na atenção básica do SUS;</t>
  </si>
  <si>
    <t>9.12-Desenvolvimento e validação de metodologias para avaliação dos resultados do Programa Telessaúde Brasil Redes no SUS;</t>
  </si>
  <si>
    <t>9.13-Análise do impacto do Programa Mais Médicos para a atenção básica em áreas de elevada vulnerabilidade social;</t>
  </si>
  <si>
    <t>9.14-Avaliação de impacto do Programa de Treinamento em Epidemiologia Aplicada Aos Serviços do Sistema Único de Saúde – EpiSUS no contexto das emergências em saúde pública;</t>
  </si>
  <si>
    <t>9.15-Avaliação do custo-efetividade do Programa de Treinamento em Epidemiologia Aplicada Aos Serviços do Sistema Único de Saúde – EpiSUS;</t>
  </si>
  <si>
    <t>9.16-Análise do cenário atual e experiências de sustentabilidade, eficiência e bons resultados da Atenção Hospitalar do SUS;</t>
  </si>
  <si>
    <t>9.17-Análise do impacto das ações da atenção pré-hospitalar (móvel e fixa) e da urgência e emergência sobre a saúde da população;</t>
  </si>
  <si>
    <t>9.18-Análise de custo-efetividade das ações da atenção pré-hospitalar (móvel e fixa) e da urgência e emergência no SUS;</t>
  </si>
  <si>
    <t>9.19-Avaliação do tempo de resposta por perfil de gravidade no SAMU;</t>
  </si>
  <si>
    <t>9.20-Avaliação de impacto da Política Nacional de Atenção às Urgências;</t>
  </si>
  <si>
    <t>9.21-Análise do perfil epidemiológico dos pacientes atendidos na rede e nos serviços de urgência e emergência do SUS;</t>
  </si>
  <si>
    <t>9.22-Avaliação do impacto da Atenção Domiciliar na rotatividade de leitos hospitalares;</t>
  </si>
  <si>
    <t>9.23-Avaliação de custo-efetividade do Serviço de Atenção Domiciliar;</t>
  </si>
  <si>
    <t>9.24-Análise das especificidades do trabalho em Atenção Domiciliar no que se refere à regulação e à gestão do trabalho;</t>
  </si>
  <si>
    <t>9.25-Análise da atenção integral à saúde das crianças em situação de rua;</t>
  </si>
  <si>
    <t>9.26-Análise de inovações e estratégias no cuidado das crianças em vulnerabilidade social nas periferias dos grandes centros urbanos;</t>
  </si>
  <si>
    <t>9.27-Avaliação da oferta de ações e serviços de saúde da Atenção Básica frente às necessidades da população;</t>
  </si>
  <si>
    <t>9.28-Avaliação da qualidade dos dados do Sistema Nacional de Informação do Programa Nacional de Imunização;</t>
  </si>
  <si>
    <t>9.29-Avaliação nacional da cobertura vacinal em crianças menores de cinco anos e outros atributos de qualidade dos Programas de Imunizações;</t>
  </si>
  <si>
    <t>9.30-Desenvolvimento e/ou avaliação de ferramentas para unificação e desagregação de dados de estudos populacionais nacionais de base municipal e estadual, que considerem idade, sexo e raça/cor;</t>
  </si>
  <si>
    <t>9.31-Estimativas populacionais com séries temporais, de base municipal e estadual, por raça/cor, considerando as variáveis idade e sexo, no Brasil;</t>
  </si>
  <si>
    <t>9.32-Avaliação de Tecnologias em Saúde na Atenção Básica;</t>
  </si>
  <si>
    <t>9.33-Avaliação de custo-efetividade para o SUS dos Estabelecimentos Assistenciais de Saúde (EAS).</t>
  </si>
  <si>
    <t>Eixo 10 – Saúde da mulher</t>
  </si>
  <si>
    <t>10.1-Análise dos fatores que interferem na baixa cobertura do rastreio e do tratamento do Câncer de Mama e de Colo Uterino entre as mulheres nas faixas etárias preconizadas;</t>
  </si>
  <si>
    <t>10.2-Análise dos serviços de saúde do SUS quanto à regulação e acesso de mulheres ao rastreio e tratamento de câncer de mama e de colo uterino;</t>
  </si>
  <si>
    <t>10.3-Avaliação dos efeitos clínicos relacionados ao uso de LARC e não LARC em adolescentes;</t>
  </si>
  <si>
    <t>10.4-Análise comparativa dos métodos contraceptivos de escolha dos adolescentes e da taxa de continuidade de uso de diferentes tipos de anticoncepcionais;</t>
  </si>
  <si>
    <t>10.5-Identificação e análise das práticas dos profissionais da saúde na atenção integral a mulheres e meninas em situação de violência doméstica e sexual nos serviços de urgência e emergência;</t>
  </si>
  <si>
    <t>10.6-Mapeamento e análise da inserção dos serviços de urgência/emergência na Rede de Proteção às Mulheres em Situação de Violência;</t>
  </si>
  <si>
    <t>10.7-Mapeamento e análise de boas práticas e estratégias inovadoras para identificação e cuidado integral nos casos de violência doméstica contra as mulheres;</t>
  </si>
  <si>
    <t>10.8-Análise das estratégias adotadas pelos serviços de referência da Atenção Básica (AB) na identificação, acolhimento e cuidado de mulheres em situação de violência doméstica episódica ou de repetição;</t>
  </si>
  <si>
    <t>10.9-Mapeamento e avaliação de boas práticas e estratégias inovadoras na atenção integral à saúde das mulheres profissionais do sexo;</t>
  </si>
  <si>
    <t>10.10-Estudos sobre o perfil epidemiológico de Infecções Sexualmente Transmissíveis (IST), o uso dos métodos contraceptivos e a gestação não planejada nas mulheres profissionais do sexo.</t>
  </si>
  <si>
    <t>Eixo 11 – Saúde da população negra e das comunidades tradicionais</t>
  </si>
  <si>
    <t>11.1-Análise do perfil epidemiológico da população negra e das comunidades tradicionais (quilombolas e terreiros);</t>
  </si>
  <si>
    <t>11.2-Desenvolvimento e/ou avaliação de estratégias para redução da mortalidade materna de mulheres negras;</t>
  </si>
  <si>
    <t>11.3-Desenvolvimento e/ou avaliação de estratégias para o enfrentamento ao racismo institucional no SUS;</t>
  </si>
  <si>
    <t>11.4-Desenvolvimento e/ou avaliação de estratégias de educação em saúde para o combate à violência contra a juventude negra;</t>
  </si>
  <si>
    <t>11.5-Análise dos fatores que interferem na violência contra a juventude negra e seus impactos no SUS;</t>
  </si>
  <si>
    <t>11.6-Análise comparativa entre mulheres negras e não negras em relação ao acesso e à qualidade do cuidado na Atenção Básica e Hospitalar, incluindo atenção ao parto e abortamento;</t>
  </si>
  <si>
    <t>11.7-Análise dos fatores que interferem no acesso da população negra e das comunidades tradicionais (quilombolas e terreiros) aos serviços da atenção básica;</t>
  </si>
  <si>
    <t>11.8-Levantamento e análise da opinião das mulheres, com o recorte de raça/cor, sobre o acolhimento e o cuidado ofertado a elas na Atenção Básica (AB) e hospitalar, incluindo serviços de atenção ao parto e abortamento.</t>
  </si>
  <si>
    <t>Eixo 12 – Saúde do idoso</t>
  </si>
  <si>
    <t>12.1-Análise do perfil epidemiológico das demências em pessoas idosas no Brasil;</t>
  </si>
  <si>
    <t>12.2-Análise dos fatores de risco e proteção associados às demências em pessoas idosas no Brasil;</t>
  </si>
  <si>
    <t>12.3-Levantamento de metodologias inovadoras, participativas e resolutivas de educação em saúde com pessoas idosas;</t>
  </si>
  <si>
    <t>12.4-Avaliação do impacto das práticas de educação em saúde com pessoas idosas na Atenção Básica (AB);</t>
  </si>
  <si>
    <t>12.5-Análise da gestão e das práticas das equipes no cuidado às especificidades em saúde da pessoa idosa;</t>
  </si>
  <si>
    <t>12.6-Análise do acesso, da qualidade e da resolutividade do cuidado à saúde das pessoas idosas na Rede de Atenção à Saúde (RAS).</t>
  </si>
  <si>
    <t>Eixo 13 – Saúde indígena</t>
  </si>
  <si>
    <t>13.1-Avaliação dos itinerários terapêuticos das gestantes indígenas: da atenção primária à atenção especializada;</t>
  </si>
  <si>
    <t>13.2-Análise da relação entre as práticas tradicionais de cuidado de etnias indígenas no prénatal, parto e puerpério e as condutas adotadas nos diferentes níveis de atenção à saúde;</t>
  </si>
  <si>
    <t>13.3-Análise dos aspectos culturais intervenientes na saúde das mulheres indígenas;</t>
  </si>
  <si>
    <t>13.4-Análise dos aspectos culturais e da autonomia da mulher indígena no contexto das políticas públicas de saúde;</t>
  </si>
  <si>
    <t>13.5-Desenvolvimento e/ou avaliação de estratégias para a redução da mortalidade infantil indígena na atenção primária;</t>
  </si>
  <si>
    <t>13.6-Estudos dos determinantes sociais da mortalidade infantil indígena na Amazônia Legal;</t>
  </si>
  <si>
    <t>13.7-Desenvolvimento e validação de indicadores de saúde da criança indígena, com foco no desenvolvimento infantil;</t>
  </si>
  <si>
    <t>13.8-Aprimoramento das ferramentas e técnicas de monitoramento e avaliação das ações na saúde da criança indígena;</t>
  </si>
  <si>
    <t>13.9-Análise da relação entre o padrão alimentar e a saúde da população indígena infantil;</t>
  </si>
  <si>
    <t>13.10-Avaliação do impacto da contaminação ambiental e suas implicações sobre a saúde dos povos indígenas;</t>
  </si>
  <si>
    <t>13.11-Avaliação e desenvolvimento de estratégias para redução de danos decorrentes da mineração e produção agrícola em larga escala na saúde indígena;</t>
  </si>
  <si>
    <t>13.12-Avaliação do impacto dos grandes empreendimentos na saúde da população indígena no Brasil;</t>
  </si>
  <si>
    <t>13.13-Avaliação da execução do componente de saúde de Projetos Básicos Ambientais (PBA) realizados por grandes empreendimentos em territórios indígenas;</t>
  </si>
  <si>
    <t>13.14-Avaliação de registros de nascimento e óbito em comunidades indígenas e desenvolvimento de ferramentas para melhoria da cobertura desses registros no Brasil;</t>
  </si>
  <si>
    <t>13.15-Estudo para definição da expectativa de vida da população indígena brasileira;</t>
  </si>
  <si>
    <t>13.16-Análise do perfil epidemiológico de doenças crônicas na população indígena brasileira;</t>
  </si>
  <si>
    <t>13.17-Análise do perfil epidemiológico de povos indígenas isolados e de recente contato;</t>
  </si>
  <si>
    <t>13.18-Análise dos determinantes e condicionantes da transição epidemiológica na população indígena brasileira;</t>
  </si>
  <si>
    <t>13.19-Avaliação e desenvolvimento de estratégias de controle de vetores em áreas indígenas;</t>
  </si>
  <si>
    <t>13.20-Desenvolvimentos de protocolos clínicos e terapêuticos adequadas a povos indígenas isolados e de recente contato;</t>
  </si>
  <si>
    <t>13.21-Avaliação do modelo de atenção e organização dos serviços de saúde à população indígena;</t>
  </si>
  <si>
    <t>13.22-Estudo dos eventos adversos e iatrogenia social e cultural e seus impactos à saúde indígena;</t>
  </si>
  <si>
    <t>13.23-Estudo sobre a medicalização na prática de atenção à saúde da população indígena.</t>
  </si>
  <si>
    <t>Eixo 14 – Saúde materno-infantil</t>
  </si>
  <si>
    <t>14.1-Análise do perfil sociodemográfico e dos fatores associados à mortalidade materna;</t>
  </si>
  <si>
    <t>14.2-Análise da mortalidade infantil e da qualidade de vida das crianças com anomalias congênitas;</t>
  </si>
  <si>
    <t>14.3-Desenvolvimento e validação de metodologia para ampliar a captação precoce e estimar a prevalência de anomalias congênitas por agrupamentos do CID 10;</t>
  </si>
  <si>
    <t>14.4-Avaliação do cuidado às crianças com síndrome congênita associada ao vírus Zika e Sífilis, Toxoplasmose, Rubéola, Citomegalovírus e Herpes (STORCH), nas redes de atenção à saúde;</t>
  </si>
  <si>
    <t>14.5-Análise das alterações de crescimento e desenvolvimento, da gestação à primeira infância, das crianças com síndrome congênita associada ao vírus Zika e Sífilis, Toxoplasmose, Rubéola, Citomegalovírus e Herpes (STORCH);</t>
  </si>
  <si>
    <t>14.6-Análise do perfil de acesso aos serviços de saúde, de educação e assistência social para crianças de 0 a 5 anos;</t>
  </si>
  <si>
    <t>14.7-Desenvolvimento e/ou avaliação de instrumentos de monitoramento do desenvolvimento infantil no Brasil;</t>
  </si>
  <si>
    <t>14.8-Análise do perfil de egressos dos cursos de especialização, residência e aprimoramento em enfermagem obstétrica;</t>
  </si>
  <si>
    <t>14.9-Análise prospectiva dos indicadores de atenção dos Centros de Parto Normal (CPN) habilitados no âmbito da Rede Cegonha em comparação entre as diversas tipologias de CPN.</t>
  </si>
  <si>
    <t>FORMULÁRIO DE INSCRIÇÃO FOMENTO À PESQUISA ESCS/FEPECS 2019 (Anexos II e III)</t>
  </si>
  <si>
    <t>Início</t>
  </si>
  <si>
    <t>Fim</t>
  </si>
  <si>
    <t>Data de nascimento: (dd/mm/aaa)</t>
  </si>
  <si>
    <t>CPF: (somente números)</t>
  </si>
  <si>
    <t>CEP: (somente números)</t>
  </si>
  <si>
    <t>Telefone celular: (somente números)</t>
  </si>
  <si>
    <t>Telefone profissional:  (somente números)</t>
  </si>
  <si>
    <t>Telefone residencial: (somente números)</t>
  </si>
  <si>
    <t>CNPJ: (somente números)</t>
  </si>
  <si>
    <t>Telefones: (somente números)</t>
  </si>
  <si>
    <t>Telefones: (pelo menos 1)</t>
  </si>
  <si>
    <t>Palavras chave (separadas por ponto e vírgula):</t>
  </si>
  <si>
    <t>1 - Anexo II - EQUIPE DE PESQUISA</t>
  </si>
  <si>
    <t>2 - Anexo III - PROJETO DE PESQUISA</t>
  </si>
  <si>
    <t>RG: (somente números)</t>
  </si>
</sst>
</file>

<file path=xl/styles.xml><?xml version="1.0" encoding="utf-8"?>
<styleSheet xmlns="http://schemas.openxmlformats.org/spreadsheetml/2006/main">
  <numFmts count="7">
    <numFmt numFmtId="164" formatCode="000&quot;.&quot;000&quot;.&quot;000&quot;-&quot;00"/>
    <numFmt numFmtId="165" formatCode="&quot;(&quot;00&quot;) &quot;0&quot; &quot;0000&quot;-&quot;0000"/>
    <numFmt numFmtId="166" formatCode="&quot;(&quot;00&quot;) &quot;0000&quot;-&quot;0000"/>
    <numFmt numFmtId="167" formatCode="00&quot;.&quot;000&quot;-&quot;000"/>
    <numFmt numFmtId="168" formatCode="00&quot;.&quot;000&quot;.&quot;000&quot;/&quot;0000&quot;-&quot;00"/>
    <numFmt numFmtId="169" formatCode="&quot;R$&quot;#,##0.00"/>
    <numFmt numFmtId="170" formatCode="mmm/yyyy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  <scheme val="minor"/>
    </font>
    <font>
      <sz val="1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F6E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8D92EF"/>
        <bgColor indexed="64"/>
      </patternFill>
    </fill>
    <fill>
      <patternFill patternType="solid">
        <fgColor rgb="FFB9BCF5"/>
        <bgColor indexed="64"/>
      </patternFill>
    </fill>
    <fill>
      <patternFill patternType="solid">
        <fgColor rgb="FF6499DA"/>
        <bgColor indexed="64"/>
      </patternFill>
    </fill>
    <fill>
      <patternFill patternType="solid">
        <fgColor rgb="FF3178CD"/>
        <bgColor indexed="64"/>
      </patternFill>
    </fill>
    <fill>
      <patternFill patternType="solid">
        <fgColor rgb="FFA5A8ED"/>
        <bgColor indexed="64"/>
      </patternFill>
    </fill>
    <fill>
      <patternFill patternType="solid">
        <fgColor rgb="FF2760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34998626667073579"/>
      </right>
      <top/>
      <bottom style="thin">
        <color theme="0" tint="-0.14996795556505021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medium">
        <color auto="1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70C0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0" fillId="4" borderId="0" xfId="0" applyFill="1"/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wrapText="1"/>
    </xf>
    <xf numFmtId="0" fontId="0" fillId="4" borderId="0" xfId="0" applyFill="1" applyBorder="1" applyAlignment="1"/>
    <xf numFmtId="0" fontId="8" fillId="4" borderId="0" xfId="0" applyFont="1" applyFill="1" applyBorder="1" applyAlignment="1">
      <alignment vertical="top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166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wrapText="1"/>
    </xf>
    <xf numFmtId="0" fontId="0" fillId="5" borderId="0" xfId="0" applyFill="1"/>
    <xf numFmtId="0" fontId="7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9" fillId="5" borderId="0" xfId="0" applyFont="1" applyFill="1" applyBorder="1" applyAlignment="1">
      <alignment horizontal="left" vertical="top" wrapText="1"/>
    </xf>
    <xf numFmtId="0" fontId="0" fillId="6" borderId="8" xfId="0" applyFill="1" applyBorder="1"/>
    <xf numFmtId="0" fontId="8" fillId="6" borderId="1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0" fillId="6" borderId="11" xfId="0" applyFill="1" applyBorder="1"/>
    <xf numFmtId="0" fontId="0" fillId="6" borderId="12" xfId="0" applyFill="1" applyBorder="1"/>
    <xf numFmtId="0" fontId="8" fillId="6" borderId="0" xfId="0" applyFont="1" applyFill="1" applyBorder="1" applyAlignment="1">
      <alignment horizontal="left" wrapText="1"/>
    </xf>
    <xf numFmtId="0" fontId="8" fillId="6" borderId="12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wrapText="1"/>
    </xf>
    <xf numFmtId="0" fontId="0" fillId="6" borderId="0" xfId="0" applyFill="1" applyBorder="1" applyAlignment="1"/>
    <xf numFmtId="0" fontId="8" fillId="6" borderId="0" xfId="0" applyFont="1" applyFill="1" applyBorder="1" applyAlignment="1">
      <alignment vertical="top" wrapText="1"/>
    </xf>
    <xf numFmtId="0" fontId="0" fillId="6" borderId="0" xfId="0" applyFill="1" applyBorder="1"/>
    <xf numFmtId="3" fontId="8" fillId="0" borderId="5" xfId="0" applyNumberFormat="1" applyFont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wrapText="1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7" borderId="0" xfId="0" applyFill="1" applyBorder="1" applyAlignment="1"/>
    <xf numFmtId="0" fontId="9" fillId="7" borderId="0" xfId="0" applyFont="1" applyFill="1" applyBorder="1" applyAlignment="1">
      <alignment horizontal="left" wrapText="1"/>
    </xf>
    <xf numFmtId="0" fontId="0" fillId="7" borderId="0" xfId="0" applyFill="1" applyBorder="1"/>
    <xf numFmtId="0" fontId="8" fillId="7" borderId="0" xfId="0" applyFont="1" applyFill="1" applyBorder="1" applyAlignment="1">
      <alignment horizontal="left" wrapText="1"/>
    </xf>
    <xf numFmtId="0" fontId="0" fillId="7" borderId="0" xfId="0" applyFill="1"/>
    <xf numFmtId="0" fontId="8" fillId="6" borderId="9" xfId="0" applyFont="1" applyFill="1" applyBorder="1" applyAlignment="1">
      <alignment horizontal="left" wrapText="1"/>
    </xf>
    <xf numFmtId="0" fontId="7" fillId="7" borderId="16" xfId="0" applyFont="1" applyFill="1" applyBorder="1" applyAlignment="1">
      <alignment wrapText="1"/>
    </xf>
    <xf numFmtId="0" fontId="0" fillId="8" borderId="0" xfId="0" applyFill="1"/>
    <xf numFmtId="0" fontId="7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vertical="top" wrapText="1"/>
    </xf>
    <xf numFmtId="0" fontId="10" fillId="8" borderId="0" xfId="0" applyFont="1" applyFill="1"/>
    <xf numFmtId="0" fontId="8" fillId="8" borderId="0" xfId="0" applyFont="1" applyFill="1" applyBorder="1" applyAlignment="1">
      <alignment horizontal="left" wrapText="1"/>
    </xf>
    <xf numFmtId="0" fontId="10" fillId="9" borderId="0" xfId="0" applyFont="1" applyFill="1"/>
    <xf numFmtId="0" fontId="8" fillId="9" borderId="0" xfId="0" applyFont="1" applyFill="1" applyBorder="1" applyAlignment="1">
      <alignment wrapText="1"/>
    </xf>
    <xf numFmtId="0" fontId="10" fillId="9" borderId="0" xfId="0" applyFont="1" applyFill="1" applyBorder="1" applyAlignment="1"/>
    <xf numFmtId="0" fontId="8" fillId="10" borderId="5" xfId="0" applyFont="1" applyFill="1" applyBorder="1" applyAlignment="1" applyProtection="1">
      <alignment horizontal="left" vertical="center" wrapText="1"/>
      <protection locked="0"/>
    </xf>
    <xf numFmtId="0" fontId="8" fillId="9" borderId="0" xfId="0" applyFont="1" applyFill="1" applyBorder="1" applyAlignment="1">
      <alignment vertical="top" wrapText="1"/>
    </xf>
    <xf numFmtId="0" fontId="10" fillId="9" borderId="0" xfId="0" applyFont="1" applyFill="1" applyAlignment="1">
      <alignment horizontal="left"/>
    </xf>
    <xf numFmtId="0" fontId="8" fillId="9" borderId="0" xfId="0" applyFont="1" applyFill="1" applyBorder="1" applyAlignment="1">
      <alignment horizontal="center" vertical="center" wrapText="1"/>
    </xf>
    <xf numFmtId="0" fontId="10" fillId="11" borderId="0" xfId="0" applyFont="1" applyFill="1"/>
    <xf numFmtId="0" fontId="7" fillId="11" borderId="0" xfId="0" applyFont="1" applyFill="1" applyBorder="1" applyAlignment="1">
      <alignment horizontal="left" wrapText="1"/>
    </xf>
    <xf numFmtId="0" fontId="10" fillId="12" borderId="24" xfId="0" applyFont="1" applyFill="1" applyBorder="1"/>
    <xf numFmtId="0" fontId="10" fillId="12" borderId="25" xfId="0" applyFont="1" applyFill="1" applyBorder="1"/>
    <xf numFmtId="0" fontId="10" fillId="12" borderId="26" xfId="0" applyFont="1" applyFill="1" applyBorder="1"/>
    <xf numFmtId="0" fontId="10" fillId="12" borderId="27" xfId="0" applyFont="1" applyFill="1" applyBorder="1"/>
    <xf numFmtId="0" fontId="10" fillId="12" borderId="28" xfId="0" applyFont="1" applyFill="1" applyBorder="1"/>
    <xf numFmtId="0" fontId="10" fillId="12" borderId="0" xfId="0" applyFont="1" applyFill="1" applyBorder="1"/>
    <xf numFmtId="0" fontId="8" fillId="12" borderId="0" xfId="0" applyFont="1" applyFill="1" applyBorder="1" applyAlignment="1">
      <alignment wrapText="1"/>
    </xf>
    <xf numFmtId="0" fontId="0" fillId="12" borderId="0" xfId="0" applyFill="1" applyBorder="1"/>
    <xf numFmtId="167" fontId="8" fillId="0" borderId="5" xfId="0" applyNumberFormat="1" applyFont="1" applyBorder="1" applyAlignment="1" applyProtection="1">
      <alignment horizontal="left" vertical="center" wrapText="1"/>
      <protection locked="0"/>
    </xf>
    <xf numFmtId="0" fontId="0" fillId="12" borderId="0" xfId="0" applyFill="1" applyBorder="1" applyAlignment="1"/>
    <xf numFmtId="0" fontId="8" fillId="12" borderId="0" xfId="0" applyFont="1" applyFill="1" applyBorder="1" applyAlignment="1">
      <alignment vertical="top" wrapText="1"/>
    </xf>
    <xf numFmtId="0" fontId="10" fillId="12" borderId="29" xfId="0" applyFont="1" applyFill="1" applyBorder="1"/>
    <xf numFmtId="0" fontId="10" fillId="12" borderId="30" xfId="0" applyFont="1" applyFill="1" applyBorder="1"/>
    <xf numFmtId="0" fontId="10" fillId="12" borderId="31" xfId="0" applyFont="1" applyFill="1" applyBorder="1"/>
    <xf numFmtId="0" fontId="10" fillId="13" borderId="0" xfId="0" applyFont="1" applyFill="1"/>
    <xf numFmtId="0" fontId="10" fillId="14" borderId="0" xfId="0" applyFont="1" applyFill="1"/>
    <xf numFmtId="0" fontId="10" fillId="15" borderId="0" xfId="0" applyFont="1" applyFill="1"/>
    <xf numFmtId="0" fontId="12" fillId="15" borderId="0" xfId="0" applyFont="1" applyFill="1" applyBorder="1" applyAlignment="1">
      <alignment wrapText="1"/>
    </xf>
    <xf numFmtId="0" fontId="10" fillId="16" borderId="0" xfId="0" applyFont="1" applyFill="1"/>
    <xf numFmtId="0" fontId="12" fillId="16" borderId="0" xfId="0" applyFont="1" applyFill="1" applyBorder="1" applyAlignment="1">
      <alignment wrapText="1"/>
    </xf>
    <xf numFmtId="0" fontId="10" fillId="12" borderId="0" xfId="0" applyFont="1" applyFill="1"/>
    <xf numFmtId="0" fontId="12" fillId="12" borderId="0" xfId="0" applyFont="1" applyFill="1" applyBorder="1" applyAlignment="1">
      <alignment wrapText="1"/>
    </xf>
    <xf numFmtId="0" fontId="10" fillId="17" borderId="0" xfId="0" applyFont="1" applyFill="1"/>
    <xf numFmtId="0" fontId="12" fillId="17" borderId="0" xfId="0" applyFont="1" applyFill="1" applyBorder="1" applyAlignment="1">
      <alignment wrapText="1"/>
    </xf>
    <xf numFmtId="0" fontId="10" fillId="18" borderId="0" xfId="0" applyFont="1" applyFill="1"/>
    <xf numFmtId="0" fontId="12" fillId="18" borderId="0" xfId="0" applyFont="1" applyFill="1" applyBorder="1" applyAlignment="1">
      <alignment wrapText="1"/>
    </xf>
    <xf numFmtId="0" fontId="10" fillId="19" borderId="0" xfId="0" applyFont="1" applyFill="1"/>
    <xf numFmtId="0" fontId="12" fillId="19" borderId="0" xfId="0" applyFont="1" applyFill="1" applyBorder="1" applyAlignment="1">
      <alignment wrapText="1"/>
    </xf>
    <xf numFmtId="0" fontId="0" fillId="19" borderId="0" xfId="0" applyFill="1"/>
    <xf numFmtId="0" fontId="0" fillId="19" borderId="0" xfId="0" applyFill="1" applyAlignment="1">
      <alignment horizontal="center"/>
    </xf>
    <xf numFmtId="0" fontId="10" fillId="20" borderId="0" xfId="0" applyFont="1" applyFill="1"/>
    <xf numFmtId="0" fontId="11" fillId="20" borderId="32" xfId="0" applyFont="1" applyFill="1" applyBorder="1" applyAlignment="1">
      <alignment horizontal="right" vertical="center" wrapText="1"/>
    </xf>
    <xf numFmtId="0" fontId="12" fillId="20" borderId="0" xfId="0" applyFont="1" applyFill="1" applyBorder="1" applyAlignment="1">
      <alignment wrapText="1"/>
    </xf>
    <xf numFmtId="0" fontId="10" fillId="21" borderId="0" xfId="0" applyFont="1" applyFill="1"/>
    <xf numFmtId="0" fontId="13" fillId="21" borderId="0" xfId="0" applyFont="1" applyFill="1"/>
    <xf numFmtId="0" fontId="0" fillId="21" borderId="0" xfId="0" applyFill="1"/>
    <xf numFmtId="0" fontId="0" fillId="21" borderId="40" xfId="0" applyFill="1" applyBorder="1"/>
    <xf numFmtId="0" fontId="2" fillId="21" borderId="40" xfId="0" applyFont="1" applyFill="1" applyBorder="1"/>
    <xf numFmtId="0" fontId="2" fillId="22" borderId="0" xfId="0" applyFont="1" applyFill="1" applyBorder="1"/>
    <xf numFmtId="0" fontId="6" fillId="22" borderId="0" xfId="0" applyFont="1" applyFill="1" applyBorder="1" applyAlignment="1">
      <alignment horizontal="left" vertical="top" wrapText="1"/>
    </xf>
    <xf numFmtId="0" fontId="6" fillId="22" borderId="0" xfId="0" applyFont="1" applyFill="1" applyBorder="1" applyAlignment="1">
      <alignment vertical="top" wrapText="1"/>
    </xf>
    <xf numFmtId="0" fontId="0" fillId="22" borderId="0" xfId="0" applyFill="1"/>
    <xf numFmtId="0" fontId="7" fillId="22" borderId="0" xfId="0" applyFont="1" applyFill="1" applyBorder="1" applyAlignment="1">
      <alignment horizontal="center" wrapText="1"/>
    </xf>
    <xf numFmtId="0" fontId="7" fillId="22" borderId="0" xfId="0" applyFont="1" applyFill="1" applyBorder="1" applyAlignment="1">
      <alignment wrapText="1"/>
    </xf>
    <xf numFmtId="169" fontId="8" fillId="0" borderId="5" xfId="0" applyNumberFormat="1" applyFont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/>
    <xf numFmtId="0" fontId="6" fillId="7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vertical="top" wrapText="1"/>
    </xf>
    <xf numFmtId="0" fontId="7" fillId="7" borderId="0" xfId="0" applyFont="1" applyFill="1" applyBorder="1" applyAlignment="1">
      <alignment wrapText="1"/>
    </xf>
    <xf numFmtId="0" fontId="4" fillId="7" borderId="0" xfId="0" applyFont="1" applyFill="1" applyAlignment="1">
      <alignment vertical="center"/>
    </xf>
    <xf numFmtId="0" fontId="2" fillId="23" borderId="0" xfId="0" applyFont="1" applyFill="1" applyBorder="1"/>
    <xf numFmtId="0" fontId="6" fillId="23" borderId="0" xfId="0" applyFont="1" applyFill="1" applyBorder="1" applyAlignment="1">
      <alignment horizontal="left" vertical="top" wrapText="1"/>
    </xf>
    <xf numFmtId="0" fontId="6" fillId="23" borderId="0" xfId="0" applyFont="1" applyFill="1" applyBorder="1" applyAlignment="1">
      <alignment vertical="top" wrapText="1"/>
    </xf>
    <xf numFmtId="0" fontId="0" fillId="23" borderId="0" xfId="0" applyFill="1"/>
    <xf numFmtId="0" fontId="7" fillId="23" borderId="0" xfId="0" applyFont="1" applyFill="1" applyBorder="1" applyAlignment="1">
      <alignment horizontal="center" wrapText="1"/>
    </xf>
    <xf numFmtId="0" fontId="7" fillId="23" borderId="0" xfId="0" applyFont="1" applyFill="1" applyBorder="1" applyAlignment="1">
      <alignment wrapText="1"/>
    </xf>
    <xf numFmtId="0" fontId="0" fillId="0" borderId="5" xfId="0" applyBorder="1" applyAlignment="1" applyProtection="1">
      <alignment horizontal="left" vertical="center"/>
      <protection locked="0"/>
    </xf>
    <xf numFmtId="14" fontId="8" fillId="0" borderId="5" xfId="0" applyNumberFormat="1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 applyProtection="1">
      <alignment horizontal="left" vertical="center" wrapText="1"/>
      <protection locked="0"/>
    </xf>
    <xf numFmtId="165" fontId="8" fillId="0" borderId="5" xfId="0" applyNumberFormat="1" applyFont="1" applyBorder="1" applyAlignment="1" applyProtection="1">
      <alignment horizontal="left" vertical="center" wrapText="1"/>
      <protection locked="0"/>
    </xf>
    <xf numFmtId="166" fontId="8" fillId="0" borderId="5" xfId="0" applyNumberFormat="1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167" fontId="8" fillId="1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14" borderId="0" xfId="0" applyFont="1" applyFill="1" applyBorder="1" applyAlignment="1">
      <alignment wrapText="1"/>
    </xf>
    <xf numFmtId="0" fontId="7" fillId="13" borderId="50" xfId="0" applyFont="1" applyFill="1" applyBorder="1" applyAlignment="1">
      <alignment wrapText="1"/>
    </xf>
    <xf numFmtId="170" fontId="8" fillId="0" borderId="5" xfId="0" applyNumberFormat="1" applyFont="1" applyBorder="1" applyAlignment="1" applyProtection="1">
      <alignment horizontal="center" vertical="center" wrapText="1"/>
      <protection locked="0"/>
    </xf>
    <xf numFmtId="0" fontId="16" fillId="3" borderId="0" xfId="0" applyFont="1" applyFill="1"/>
    <xf numFmtId="0" fontId="17" fillId="3" borderId="0" xfId="0" applyFont="1" applyFill="1" applyBorder="1" applyAlignment="1" applyProtection="1">
      <alignment vertical="top"/>
      <protection hidden="1"/>
    </xf>
    <xf numFmtId="0" fontId="18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shrinkToFit="1"/>
      <protection hidden="1"/>
    </xf>
    <xf numFmtId="0" fontId="19" fillId="3" borderId="0" xfId="0" applyFont="1" applyFill="1" applyAlignment="1" applyProtection="1"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/>
    <xf numFmtId="170" fontId="18" fillId="3" borderId="0" xfId="0" applyNumberFormat="1" applyFont="1" applyFill="1" applyAlignment="1" applyProtection="1">
      <protection hidden="1"/>
    </xf>
    <xf numFmtId="0" fontId="8" fillId="4" borderId="0" xfId="0" applyFont="1" applyFill="1" applyBorder="1" applyAlignment="1">
      <alignment horizontal="left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7" fillId="5" borderId="0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left" wrapTex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7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10" borderId="3" xfId="0" applyFont="1" applyFill="1" applyBorder="1" applyAlignment="1" applyProtection="1">
      <alignment horizontal="left" vertical="center" wrapText="1"/>
      <protection locked="0"/>
    </xf>
    <xf numFmtId="0" fontId="8" fillId="10" borderId="4" xfId="0" applyFont="1" applyFill="1" applyBorder="1" applyAlignment="1" applyProtection="1">
      <alignment horizontal="left" vertical="center" wrapText="1"/>
      <protection locked="0"/>
    </xf>
    <xf numFmtId="0" fontId="8" fillId="10" borderId="17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>
      <alignment horizontal="left" wrapText="1"/>
    </xf>
    <xf numFmtId="0" fontId="8" fillId="9" borderId="0" xfId="0" applyFont="1" applyFill="1" applyBorder="1" applyAlignment="1">
      <alignment horizontal="left" wrapText="1"/>
    </xf>
    <xf numFmtId="168" fontId="8" fillId="10" borderId="3" xfId="0" applyNumberFormat="1" applyFont="1" applyFill="1" applyBorder="1" applyAlignment="1" applyProtection="1">
      <alignment horizontal="left" vertical="center" wrapText="1"/>
      <protection locked="0"/>
    </xf>
    <xf numFmtId="168" fontId="8" fillId="10" borderId="4" xfId="0" applyNumberFormat="1" applyFont="1" applyFill="1" applyBorder="1" applyAlignment="1" applyProtection="1">
      <alignment horizontal="left" vertical="center" wrapText="1"/>
      <protection locked="0"/>
    </xf>
    <xf numFmtId="168" fontId="8" fillId="10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>
      <alignment horizontal="left" wrapText="1"/>
    </xf>
    <xf numFmtId="0" fontId="8" fillId="12" borderId="0" xfId="0" applyFont="1" applyFill="1" applyBorder="1" applyAlignment="1">
      <alignment horizontal="left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14" borderId="0" xfId="0" applyFont="1" applyFill="1" applyBorder="1" applyAlignment="1">
      <alignment horizontal="left" wrapText="1"/>
    </xf>
    <xf numFmtId="0" fontId="7" fillId="14" borderId="0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7" fillId="12" borderId="32" xfId="0" applyFont="1" applyFill="1" applyBorder="1" applyAlignment="1">
      <alignment horizontal="left" wrapText="1"/>
    </xf>
    <xf numFmtId="0" fontId="11" fillId="12" borderId="32" xfId="0" applyFont="1" applyFill="1" applyBorder="1" applyAlignment="1">
      <alignment horizontal="right" vertical="center" wrapText="1"/>
    </xf>
    <xf numFmtId="0" fontId="11" fillId="12" borderId="32" xfId="0" applyFont="1" applyFill="1" applyBorder="1" applyAlignment="1">
      <alignment horizontal="left" wrapText="1"/>
    </xf>
    <xf numFmtId="0" fontId="7" fillId="17" borderId="32" xfId="0" applyFont="1" applyFill="1" applyBorder="1" applyAlignment="1">
      <alignment horizontal="left" wrapText="1"/>
    </xf>
    <xf numFmtId="0" fontId="11" fillId="17" borderId="32" xfId="0" applyFont="1" applyFill="1" applyBorder="1" applyAlignment="1">
      <alignment horizontal="right" vertical="center" wrapText="1"/>
    </xf>
    <xf numFmtId="0" fontId="11" fillId="17" borderId="32" xfId="0" applyFont="1" applyFill="1" applyBorder="1" applyAlignment="1">
      <alignment horizontal="left" wrapText="1"/>
    </xf>
    <xf numFmtId="0" fontId="7" fillId="15" borderId="32" xfId="0" applyFont="1" applyFill="1" applyBorder="1" applyAlignment="1">
      <alignment horizontal="left" wrapText="1"/>
    </xf>
    <xf numFmtId="0" fontId="11" fillId="15" borderId="32" xfId="0" applyFont="1" applyFill="1" applyBorder="1" applyAlignment="1">
      <alignment horizontal="right" vertical="center" wrapText="1"/>
    </xf>
    <xf numFmtId="0" fontId="11" fillId="15" borderId="32" xfId="0" applyFont="1" applyFill="1" applyBorder="1" applyAlignment="1">
      <alignment horizontal="left" wrapText="1"/>
    </xf>
    <xf numFmtId="0" fontId="7" fillId="16" borderId="32" xfId="0" applyFont="1" applyFill="1" applyBorder="1" applyAlignment="1">
      <alignment horizontal="left" wrapText="1"/>
    </xf>
    <xf numFmtId="0" fontId="11" fillId="16" borderId="32" xfId="0" applyFont="1" applyFill="1" applyBorder="1" applyAlignment="1">
      <alignment horizontal="right" vertical="center" wrapText="1"/>
    </xf>
    <xf numFmtId="0" fontId="11" fillId="16" borderId="32" xfId="0" applyFont="1" applyFill="1" applyBorder="1" applyAlignment="1">
      <alignment horizontal="left" wrapText="1"/>
    </xf>
    <xf numFmtId="0" fontId="0" fillId="19" borderId="0" xfId="0" applyFill="1" applyBorder="1" applyAlignment="1">
      <alignment horizontal="left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7" fillId="18" borderId="32" xfId="0" applyFont="1" applyFill="1" applyBorder="1" applyAlignment="1">
      <alignment horizontal="left" wrapText="1"/>
    </xf>
    <xf numFmtId="0" fontId="11" fillId="18" borderId="32" xfId="0" applyFont="1" applyFill="1" applyBorder="1" applyAlignment="1">
      <alignment horizontal="right" vertical="center" wrapText="1"/>
    </xf>
    <xf numFmtId="0" fontId="11" fillId="18" borderId="32" xfId="0" applyFont="1" applyFill="1" applyBorder="1" applyAlignment="1">
      <alignment horizontal="left" wrapText="1"/>
    </xf>
    <xf numFmtId="0" fontId="7" fillId="19" borderId="0" xfId="0" applyFont="1" applyFill="1" applyBorder="1" applyAlignment="1">
      <alignment horizontal="left" wrapText="1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7" fillId="20" borderId="32" xfId="0" applyFont="1" applyFill="1" applyBorder="1" applyAlignment="1">
      <alignment horizontal="left" wrapText="1"/>
    </xf>
    <xf numFmtId="0" fontId="11" fillId="20" borderId="32" xfId="0" applyFont="1" applyFill="1" applyBorder="1" applyAlignment="1">
      <alignment horizontal="left" wrapText="1"/>
    </xf>
    <xf numFmtId="0" fontId="7" fillId="21" borderId="37" xfId="0" applyFont="1" applyFill="1" applyBorder="1" applyAlignment="1">
      <alignment horizontal="left" wrapText="1"/>
    </xf>
    <xf numFmtId="0" fontId="14" fillId="21" borderId="38" xfId="0" applyFont="1" applyFill="1" applyBorder="1" applyAlignment="1">
      <alignment horizontal="left"/>
    </xf>
    <xf numFmtId="0" fontId="14" fillId="21" borderId="39" xfId="0" applyFont="1" applyFill="1" applyBorder="1" applyAlignment="1">
      <alignment horizontal="left"/>
    </xf>
    <xf numFmtId="0" fontId="14" fillId="21" borderId="38" xfId="0" applyFont="1" applyFill="1" applyBorder="1" applyAlignment="1">
      <alignment horizontal="center"/>
    </xf>
    <xf numFmtId="0" fontId="1" fillId="21" borderId="38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right"/>
    </xf>
    <xf numFmtId="0" fontId="14" fillId="21" borderId="42" xfId="0" applyFont="1" applyFill="1" applyBorder="1" applyAlignment="1">
      <alignment horizontal="right"/>
    </xf>
    <xf numFmtId="169" fontId="13" fillId="21" borderId="0" xfId="0" applyNumberFormat="1" applyFont="1" applyFill="1" applyBorder="1" applyAlignment="1">
      <alignment horizontal="center" vertical="center"/>
    </xf>
    <xf numFmtId="169" fontId="13" fillId="21" borderId="0" xfId="0" applyNumberFormat="1" applyFont="1" applyFill="1" applyBorder="1" applyAlignment="1">
      <alignment horizontal="center"/>
    </xf>
    <xf numFmtId="169" fontId="2" fillId="21" borderId="0" xfId="0" applyNumberFormat="1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/>
    </xf>
    <xf numFmtId="0" fontId="14" fillId="21" borderId="40" xfId="0" applyFont="1" applyFill="1" applyBorder="1" applyAlignment="1">
      <alignment horizontal="left"/>
    </xf>
    <xf numFmtId="0" fontId="14" fillId="21" borderId="41" xfId="0" applyFont="1" applyFill="1" applyBorder="1" applyAlignment="1">
      <alignment horizontal="left"/>
    </xf>
    <xf numFmtId="0" fontId="13" fillId="21" borderId="40" xfId="0" applyFont="1" applyFill="1" applyBorder="1" applyAlignment="1">
      <alignment horizontal="center"/>
    </xf>
    <xf numFmtId="0" fontId="2" fillId="21" borderId="40" xfId="0" applyFont="1" applyFill="1" applyBorder="1" applyAlignment="1">
      <alignment horizontal="center"/>
    </xf>
    <xf numFmtId="0" fontId="14" fillId="21" borderId="37" xfId="0" applyFont="1" applyFill="1" applyBorder="1" applyAlignment="1">
      <alignment horizontal="left"/>
    </xf>
    <xf numFmtId="0" fontId="14" fillId="21" borderId="43" xfId="0" applyFont="1" applyFill="1" applyBorder="1" applyAlignment="1">
      <alignment horizontal="left"/>
    </xf>
    <xf numFmtId="169" fontId="14" fillId="21" borderId="44" xfId="0" applyNumberFormat="1" applyFont="1" applyFill="1" applyBorder="1" applyAlignment="1">
      <alignment horizontal="center"/>
    </xf>
    <xf numFmtId="169" fontId="14" fillId="21" borderId="37" xfId="0" applyNumberFormat="1" applyFont="1" applyFill="1" applyBorder="1" applyAlignment="1">
      <alignment horizontal="center"/>
    </xf>
    <xf numFmtId="169" fontId="1" fillId="21" borderId="37" xfId="0" applyNumberFormat="1" applyFont="1" applyFill="1" applyBorder="1" applyAlignment="1">
      <alignment horizontal="center"/>
    </xf>
    <xf numFmtId="0" fontId="1" fillId="21" borderId="38" xfId="0" applyFont="1" applyFill="1" applyBorder="1" applyAlignment="1">
      <alignment horizontal="left"/>
    </xf>
    <xf numFmtId="0" fontId="1" fillId="21" borderId="39" xfId="0" applyFont="1" applyFill="1" applyBorder="1" applyAlignment="1">
      <alignment horizontal="left"/>
    </xf>
    <xf numFmtId="169" fontId="1" fillId="21" borderId="45" xfId="0" applyNumberFormat="1" applyFont="1" applyFill="1" applyBorder="1" applyAlignment="1">
      <alignment horizontal="center"/>
    </xf>
    <xf numFmtId="169" fontId="1" fillId="21" borderId="38" xfId="0" applyNumberFormat="1" applyFont="1" applyFill="1" applyBorder="1" applyAlignment="1">
      <alignment horizontal="center"/>
    </xf>
    <xf numFmtId="0" fontId="7" fillId="22" borderId="0" xfId="0" applyFont="1" applyFill="1" applyBorder="1" applyAlignment="1">
      <alignment horizontal="left" wrapText="1"/>
    </xf>
    <xf numFmtId="0" fontId="14" fillId="21" borderId="0" xfId="0" applyFont="1" applyFill="1" applyBorder="1" applyAlignment="1">
      <alignment horizontal="right" wrapText="1"/>
    </xf>
    <xf numFmtId="169" fontId="4" fillId="22" borderId="0" xfId="0" applyNumberFormat="1" applyFont="1" applyFill="1" applyAlignment="1">
      <alignment horizontal="left" vertical="center"/>
    </xf>
    <xf numFmtId="0" fontId="4" fillId="22" borderId="0" xfId="0" applyFont="1" applyFill="1" applyAlignment="1">
      <alignment horizontal="left" vertical="center"/>
    </xf>
    <xf numFmtId="0" fontId="4" fillId="22" borderId="0" xfId="0" applyFont="1" applyFill="1" applyAlignment="1">
      <alignment horizontal="right" vertical="center"/>
    </xf>
    <xf numFmtId="0" fontId="4" fillId="22" borderId="46" xfId="0" applyFont="1" applyFill="1" applyBorder="1" applyAlignment="1">
      <alignment horizontal="right" vertical="center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1" fontId="8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47" xfId="0" applyNumberFormat="1" applyFont="1" applyBorder="1" applyAlignment="1" applyProtection="1">
      <alignment horizontal="center" vertical="center" wrapText="1"/>
      <protection locked="0"/>
    </xf>
    <xf numFmtId="0" fontId="7" fillId="22" borderId="32" xfId="0" applyFont="1" applyFill="1" applyBorder="1" applyAlignment="1">
      <alignment horizontal="center" wrapText="1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169" fontId="8" fillId="0" borderId="17" xfId="0" applyNumberFormat="1" applyFont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46" xfId="0" applyFont="1" applyFill="1" applyBorder="1" applyAlignment="1">
      <alignment horizontal="left" vertical="center" wrapText="1"/>
    </xf>
    <xf numFmtId="169" fontId="8" fillId="0" borderId="18" xfId="0" applyNumberFormat="1" applyFont="1" applyBorder="1" applyAlignment="1" applyProtection="1">
      <alignment horizontal="left" vertical="center" wrapText="1"/>
      <protection locked="0"/>
    </xf>
    <xf numFmtId="169" fontId="8" fillId="0" borderId="19" xfId="0" applyNumberFormat="1" applyFont="1" applyBorder="1" applyAlignment="1" applyProtection="1">
      <alignment horizontal="left" vertical="center" wrapText="1"/>
      <protection locked="0"/>
    </xf>
    <xf numFmtId="169" fontId="8" fillId="0" borderId="48" xfId="0" applyNumberFormat="1" applyFont="1" applyBorder="1" applyAlignment="1" applyProtection="1">
      <alignment horizontal="left" vertical="center" wrapText="1"/>
      <protection locked="0"/>
    </xf>
    <xf numFmtId="0" fontId="7" fillId="7" borderId="0" xfId="0" applyFont="1" applyFill="1" applyBorder="1" applyAlignment="1">
      <alignment horizontal="center" wrapText="1"/>
    </xf>
    <xf numFmtId="0" fontId="7" fillId="23" borderId="0" xfId="0" applyFont="1" applyFill="1" applyBorder="1" applyAlignment="1">
      <alignment horizontal="left" wrapText="1"/>
    </xf>
    <xf numFmtId="0" fontId="7" fillId="23" borderId="32" xfId="0" applyFont="1" applyFill="1" applyBorder="1" applyAlignment="1">
      <alignment horizontal="center" wrapText="1"/>
    </xf>
    <xf numFmtId="0" fontId="4" fillId="23" borderId="0" xfId="0" applyFont="1" applyFill="1" applyAlignment="1">
      <alignment horizontal="right" vertical="center"/>
    </xf>
    <xf numFmtId="0" fontId="4" fillId="23" borderId="46" xfId="0" applyFont="1" applyFill="1" applyBorder="1" applyAlignment="1">
      <alignment horizontal="right" vertical="center"/>
    </xf>
    <xf numFmtId="169" fontId="4" fillId="23" borderId="0" xfId="0" applyNumberFormat="1" applyFont="1" applyFill="1" applyAlignment="1">
      <alignment horizontal="left" vertical="center"/>
    </xf>
    <xf numFmtId="0" fontId="4" fillId="23" borderId="0" xfId="0" applyFont="1" applyFill="1" applyAlignment="1">
      <alignment horizontal="left" vertical="center"/>
    </xf>
    <xf numFmtId="0" fontId="8" fillId="4" borderId="49" xfId="0" applyFont="1" applyFill="1" applyBorder="1" applyAlignment="1">
      <alignment horizontal="left" wrapText="1"/>
    </xf>
  </cellXfs>
  <cellStyles count="1">
    <cellStyle name="Normal" xfId="0" builtinId="0"/>
  </cellStyles>
  <dxfs count="5">
    <dxf>
      <font>
        <b/>
        <i val="0"/>
        <color rgb="FFC00000"/>
      </font>
      <fill>
        <patternFill patternType="mediumGray">
          <fgColor rgb="FFFF0000"/>
        </patternFill>
      </fill>
    </dxf>
    <dxf>
      <font>
        <b/>
        <i val="0"/>
        <color rgb="FFC00000"/>
      </font>
      <fill>
        <patternFill patternType="mediumGray">
          <fgColor rgb="FFFF0000"/>
        </patternFill>
      </fill>
    </dxf>
    <dxf>
      <font>
        <b/>
        <i val="0"/>
        <color rgb="FFC00000"/>
      </font>
      <fill>
        <patternFill patternType="mediumGray">
          <fgColor rgb="FFFF0000"/>
        </patternFill>
      </fill>
    </dxf>
    <dxf>
      <font>
        <b/>
        <i val="0"/>
        <color rgb="FFC00000"/>
      </font>
      <fill>
        <patternFill patternType="mediumGray">
          <fgColor rgb="FFFF0000"/>
        </patternFill>
      </fill>
    </dxf>
    <dxf>
      <font>
        <b/>
        <i val="0"/>
        <color rgb="FFC00000"/>
      </font>
      <fill>
        <patternFill patternType="mediumGray">
          <f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W673"/>
  <sheetViews>
    <sheetView tabSelected="1" zoomScaleNormal="100" workbookViewId="0">
      <pane ySplit="2" topLeftCell="A3" activePane="bottomLeft" state="frozen"/>
      <selection pane="bottomLeft" activeCell="C200" sqref="C200"/>
    </sheetView>
  </sheetViews>
  <sheetFormatPr defaultColWidth="8.7109375" defaultRowHeight="15"/>
  <cols>
    <col min="1" max="1" width="0.85546875" style="121" customWidth="1"/>
    <col min="2" max="2" width="3.42578125" style="121" customWidth="1"/>
    <col min="3" max="3" width="28.7109375" style="121" customWidth="1"/>
    <col min="4" max="4" width="7.140625" style="121" customWidth="1"/>
    <col min="5" max="5" width="28.7109375" style="121" customWidth="1"/>
    <col min="6" max="6" width="7.140625" style="121" customWidth="1"/>
    <col min="7" max="7" width="28.7109375" style="121" customWidth="1"/>
    <col min="8" max="8" width="7.140625" style="121" customWidth="1"/>
    <col min="9" max="10" width="13.42578125" style="121" customWidth="1"/>
    <col min="11" max="11" width="3.42578125" style="121" customWidth="1"/>
    <col min="12" max="12" width="0.85546875" style="121" customWidth="1"/>
    <col min="13" max="16384" width="8.7109375" style="121"/>
  </cols>
  <sheetData>
    <row r="1" spans="1:23" ht="18">
      <c r="A1" s="133" t="s">
        <v>309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23" ht="24.75" customHeight="1">
      <c r="A2" s="134" t="str">
        <f>"Pendências: " &amp;N6&amp;N8&amp;N10&amp;N12&amp;O12&amp;Q12&amp;N14&amp;O14&amp;P14&amp;N16&amp;O16&amp;P16&amp;N18&amp;N20&amp;N22&amp;O22&amp;P22&amp;Q22&amp;N24&amp;N26&amp;N33&amp;N35&amp;N37&amp;O37&amp;Q37&amp;N39&amp;O39&amp;P39&amp;N41&amp;N43&amp;N49&amp;N51&amp;N53&amp;O53&amp;Q53&amp;N55&amp;O55&amp;P55&amp;N57&amp;N59&amp;N65&amp;N67&amp;N69&amp;O69&amp;Q69&amp;N71&amp;O71&amp;P71&amp;N73&amp;N75&amp;N83&amp;N85&amp;O85&amp;Q85&amp;N87&amp;O87&amp;P87&amp;N89&amp;N91&amp;LN99&amp;N101&amp;N108&amp;N110&amp;N117&amp;N119&amp;N126&amp;N128&amp;N130&amp;N134&amp;N136&amp;N138&amp;N140&amp;O140&amp;P140&amp;Q140&amp;N143&amp;O143&amp;N147&amp;N149&amp;N151&amp;N158&amp;O158&amp;N160&amp;N162&amp;O162&amp;P162&amp;Q162&amp;N165&amp;O165&amp;N169&amp;N171&amp;N177&amp;O177&amp;N179&amp;N181&amp;O181&amp;P181&amp;Q181&amp;N184&amp;O184&amp;N188&amp;N190&amp;N196&amp;O196&amp;N198&amp;N200&amp;O200&amp;P200&amp;Q200&amp;N203&amp;O203&amp;N207&amp;N209&amp;N212&amp;N213&amp;N216&amp;N219&amp;N232&amp;N238&amp;N244&amp;N261&amp;N275&amp;N307&amp;N323&amp;N327&amp;O327&amp;P327&amp;N380&amp;N433&amp;O433&amp;P433</f>
        <v xml:space="preserve">Pendências: Campo 'Nome' do Coordenador vazio; Campo 'URL do Currículo Lattes' do Coordenador vazio; Campo 'Maior titulação' do Coordenador vazio; Campo 'Data de nascimento' do Coordenador vazio; Campo 'Nacionalidade' do Coordenador vazio; Campo 'CPF' do Coordenador vazio; Campo 'RG' do Coordenador vazio; Campo 'Órgão emissor' do RG do Coordenador vazio; Campo 'UF' do RG do Coordenador vazio; Campo 'Telefone celular' do Coordenador vazio; Campo 'Telefone residencial' do Coordenador vazio; Campo 'Telefone profissional' do Coordenador vazio; Campo 'Email' do Coordenador vazio; Campo 'Endereço residencial' do Coordenador vazio; Campo 'CEP' do Coordenador vazio; Campo 'Bairro' do Coordenador vazio; Campo 'Cidade' do Coordenador vazio; Campo 'UF' do Endereço do Coordenador vazio; Campo 'Lotação' do Coordenador vazio; Campo 'Endereço de Trabalho' do Coordenador vazio; Campo 'Título do projeto' vazio; Campo 'Palavras chave' do projeto vazio; Campo 'Eixo prioritário' do projeto vazio; Campo 'Local de realização' do projeto vazio; Campo 'CNPJ' do local de realização do projeto vazio; Campo 'Endereço de realização' do projeto vazio; Campo 'CEP de realização' do projeto vazio; Campo 'Bairro de realização' do projeto vazio; Campo 'Cidade de realização' do projeto vazio; Campo 'UF de realização' do projeto vazio; Campo 'Identificação do telefone' do local de realização do projeto vazio; Campo 'telefone' do local de realização do projeto vazio; Campo 'Representante legal' do local de realização do projeto vazio; Campo 'Cargo' do representante do local de realização do projeto vazio; Campo 'E-mail' do representante do local de realização do projeto vazio; Campo 'Organismos geneticamente modificados' vazio; Campo 'Certificado de qualidade em Biossegurança' vazio; Campo 'Experimentos com seres humanos' vazio; Campo 'Introdução' do projeto vazio; Campo 'Objetivos Gerais' do projeto vazio; Campo 'Objetivos Específicos' do projeto vazio; Campo 'Método' do projeto vazio; Campo 'Referências' do projeto vazio; Campo 'Atividades' do projeto vazio; Campo 'Resultados esperados' do projeto vazio; Dados orçamentários não preenchidos; 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23" ht="15.75">
      <c r="A3" s="1"/>
      <c r="B3" s="1"/>
      <c r="C3" s="135" t="s">
        <v>322</v>
      </c>
      <c r="D3" s="135"/>
      <c r="E3" s="135"/>
      <c r="F3" s="135"/>
      <c r="G3" s="135"/>
      <c r="H3" s="135"/>
      <c r="I3" s="135"/>
      <c r="J3" s="135"/>
      <c r="K3" s="2"/>
      <c r="L3" s="3"/>
      <c r="M3" s="122"/>
      <c r="N3" s="123"/>
      <c r="O3" s="123"/>
      <c r="P3" s="123"/>
      <c r="Q3" s="123"/>
      <c r="R3" s="123"/>
    </row>
    <row r="4" spans="1:23" ht="15.75">
      <c r="A4" s="4"/>
      <c r="B4" s="4"/>
      <c r="C4" s="136" t="s">
        <v>11</v>
      </c>
      <c r="D4" s="136"/>
      <c r="E4" s="136"/>
      <c r="F4" s="136"/>
      <c r="G4" s="136"/>
      <c r="H4" s="136"/>
      <c r="I4" s="136"/>
      <c r="J4" s="136"/>
      <c r="K4" s="5"/>
      <c r="L4" s="6"/>
      <c r="M4" s="123"/>
      <c r="N4" s="123"/>
      <c r="O4" s="123"/>
      <c r="P4" s="123"/>
      <c r="Q4" s="123"/>
      <c r="R4" s="123"/>
    </row>
    <row r="5" spans="1:23" ht="16.5" thickBot="1">
      <c r="A5" s="4"/>
      <c r="B5" s="4"/>
      <c r="C5" s="129" t="s">
        <v>16</v>
      </c>
      <c r="D5" s="129"/>
      <c r="E5" s="129"/>
      <c r="F5" s="129"/>
      <c r="G5" s="129"/>
      <c r="H5" s="129"/>
      <c r="I5" s="129"/>
      <c r="J5" s="129"/>
      <c r="K5" s="7"/>
      <c r="L5" s="4"/>
      <c r="M5" s="123"/>
      <c r="N5" s="123"/>
      <c r="O5" s="123"/>
      <c r="P5" s="123"/>
      <c r="Q5" s="123"/>
      <c r="R5" s="123"/>
    </row>
    <row r="6" spans="1:23" ht="15.75">
      <c r="A6" s="4"/>
      <c r="B6" s="4"/>
      <c r="C6" s="130"/>
      <c r="D6" s="131"/>
      <c r="E6" s="131"/>
      <c r="F6" s="131"/>
      <c r="G6" s="131"/>
      <c r="H6" s="131"/>
      <c r="I6" s="131"/>
      <c r="J6" s="131"/>
      <c r="K6" s="4"/>
      <c r="L6" s="4"/>
      <c r="M6" s="123"/>
      <c r="N6" s="123" t="str">
        <f>IF(C6="","Campo 'Nome' do Coordenador vazio; ","")</f>
        <v xml:space="preserve">Campo 'Nome' do Coordenador vazio; </v>
      </c>
      <c r="O6" s="123"/>
      <c r="P6" s="123"/>
      <c r="Q6" s="123"/>
      <c r="R6" s="123"/>
    </row>
    <row r="7" spans="1:23" ht="16.5" thickBot="1">
      <c r="A7" s="4"/>
      <c r="B7" s="4"/>
      <c r="C7" s="129" t="s">
        <v>23</v>
      </c>
      <c r="D7" s="129"/>
      <c r="E7" s="129"/>
      <c r="F7" s="129"/>
      <c r="G7" s="129"/>
      <c r="H7" s="129"/>
      <c r="I7" s="129"/>
      <c r="J7" s="129"/>
      <c r="K7" s="4"/>
      <c r="L7" s="4"/>
      <c r="M7" s="123"/>
      <c r="N7" s="123"/>
      <c r="O7" s="123"/>
      <c r="P7" s="123"/>
      <c r="Q7" s="123"/>
      <c r="R7" s="123"/>
      <c r="W7" s="124"/>
    </row>
    <row r="8" spans="1:23" ht="15.75">
      <c r="A8" s="4"/>
      <c r="B8" s="4"/>
      <c r="C8" s="130"/>
      <c r="D8" s="131"/>
      <c r="E8" s="131"/>
      <c r="F8" s="131"/>
      <c r="G8" s="131"/>
      <c r="H8" s="131"/>
      <c r="I8" s="131"/>
      <c r="J8" s="131"/>
      <c r="K8" s="4"/>
      <c r="L8" s="4"/>
      <c r="M8" s="123"/>
      <c r="N8" s="123" t="str">
        <f>IF(C8="","Campo 'URL do Currículo Lattes' do Coordenador vazio; ","")</f>
        <v xml:space="preserve">Campo 'URL do Currículo Lattes' do Coordenador vazio; </v>
      </c>
      <c r="O8" s="123"/>
      <c r="P8" s="123"/>
      <c r="Q8" s="123"/>
      <c r="R8" s="123"/>
      <c r="S8" s="123"/>
      <c r="W8" s="124"/>
    </row>
    <row r="9" spans="1:23" ht="16.5" thickBot="1">
      <c r="A9" s="4"/>
      <c r="B9" s="4"/>
      <c r="C9" s="129" t="s">
        <v>27</v>
      </c>
      <c r="D9" s="129"/>
      <c r="E9" s="129"/>
      <c r="F9" s="129"/>
      <c r="G9" s="129"/>
      <c r="H9" s="129"/>
      <c r="I9" s="129"/>
      <c r="J9" s="129"/>
      <c r="K9" s="7"/>
      <c r="L9" s="4"/>
      <c r="M9" s="123"/>
      <c r="N9" s="123"/>
      <c r="O9" s="123"/>
      <c r="P9" s="123"/>
      <c r="Q9" s="123"/>
      <c r="R9" s="123"/>
      <c r="S9" s="123"/>
      <c r="W9" s="125"/>
    </row>
    <row r="10" spans="1:23" ht="15.75">
      <c r="A10" s="4"/>
      <c r="B10" s="4"/>
      <c r="C10" s="130"/>
      <c r="D10" s="131"/>
      <c r="E10" s="131"/>
      <c r="F10" s="131"/>
      <c r="G10" s="131"/>
      <c r="H10" s="131"/>
      <c r="I10" s="131"/>
      <c r="J10" s="131"/>
      <c r="K10" s="4"/>
      <c r="L10" s="4"/>
      <c r="M10" s="123"/>
      <c r="N10" s="123" t="str">
        <f>IF(C10="","Campo 'Maior titulação' do Coordenador vazio; ","")</f>
        <v xml:space="preserve">Campo 'Maior titulação' do Coordenador vazio; </v>
      </c>
      <c r="O10" s="123"/>
      <c r="P10" s="123"/>
      <c r="Q10" s="123"/>
      <c r="R10" s="123"/>
      <c r="S10" s="123"/>
      <c r="W10" s="125"/>
    </row>
    <row r="11" spans="1:23" ht="16.5" thickBot="1">
      <c r="A11" s="4"/>
      <c r="B11" s="4"/>
      <c r="C11" s="256" t="s">
        <v>312</v>
      </c>
      <c r="D11" s="256"/>
      <c r="E11" s="9" t="s">
        <v>31</v>
      </c>
      <c r="F11" s="9"/>
      <c r="G11" s="8" t="s">
        <v>313</v>
      </c>
      <c r="H11" s="10"/>
      <c r="I11" s="4"/>
      <c r="J11" s="4"/>
      <c r="K11" s="4"/>
      <c r="L11" s="4"/>
      <c r="M11" s="123"/>
      <c r="N11" s="123"/>
      <c r="O11" s="123"/>
      <c r="P11" s="123"/>
      <c r="Q11" s="123"/>
      <c r="R11" s="123"/>
      <c r="S11" s="123"/>
      <c r="W11" s="125"/>
    </row>
    <row r="12" spans="1:23" ht="15.75">
      <c r="A12" s="4"/>
      <c r="B12" s="4"/>
      <c r="C12" s="112"/>
      <c r="D12" s="10"/>
      <c r="E12" s="11"/>
      <c r="F12" s="10"/>
      <c r="G12" s="113"/>
      <c r="H12" s="10"/>
      <c r="I12" s="4"/>
      <c r="J12" s="4"/>
      <c r="K12" s="4"/>
      <c r="L12" s="4"/>
      <c r="M12" s="123"/>
      <c r="N12" s="123" t="str">
        <f>IF(C12="","Campo 'Data de nascimento' do Coordenador vazio; ","")</f>
        <v xml:space="preserve">Campo 'Data de nascimento' do Coordenador vazio; </v>
      </c>
      <c r="O12" s="123" t="str">
        <f>IF(E12="","Campo 'Nacionalidade' do Coordenador vazio; ","")</f>
        <v xml:space="preserve">Campo 'Nacionalidade' do Coordenador vazio; </v>
      </c>
      <c r="P12" s="123" t="str">
        <f>TEXT(G12,"00000000000")</f>
        <v>00000000000</v>
      </c>
      <c r="Q12" s="123" t="str">
        <f>IF(G12="", "Campo 'CPF' do Coordenador vazio; ",IF(LEN(P12)&lt;&gt;11,"CPF do Coordenador inválido; ", IF(AND(                   IF(IF(MOD((MID(P12,1,1)*10 + MID(P12,2,1)*9 + MID(P12,3,1)*8 + MID(P12,4,1)*7 + MID(P12,5,1)*6 + MID(P12,6,1)*5 + MID(P12,7,1)*4 + MID(P12,8,1)*3 + MID(P12,9,1)*2)*10, 11)=10,0,MOD((MID(P12,1,1)*10 + MID(P12,2,1)*9 + MID(P12,3,1)*8 + MID(P12,4,1)*7 + MID(P12,5,1)*6 + MID(P12,6,1)*5 + MID(P12,7,1)*4 + MID(P12,8,1)*3 + MID(P12,9,1)*2)*10, 11))=MID(P12,10,1)*1,"V","F")="V",                               IF(IF(MOD((MID(P12,1,1)*11 + MID(P12,2,1)*10 + MID(P12,3,1)*9 + MID(P12,4,1)*8 + MID(P12,5,1)*7 + MID(P12,6,1)*6 + MID(P12,7,1)*5 + MID(P12,8,1)*4 + MID(P12,9,1)*3  + MID(P12,10,1)*2)*10, 11)=10,0,MOD((MID(P12,1,1)*11 + MID(P12,2,1)*10 + MID(P12,3,1)*9 + MID(P12,4,1)*8 + MID(P12,5,1)*7 + MID(P12,6,1)*6 + MID(P12,7,1)*5 + MID(P12,8,1)*4 + MID(P12,9,1)*3 + MID(P12,10,1)*2 )*10, 11))=MID(P12,11,1)*1,"V","F")="V"                      ),"","CPF do Coordenador inválido; ")))</f>
        <v xml:space="preserve">Campo 'CPF' do Coordenador vazio; </v>
      </c>
      <c r="R12" s="123"/>
      <c r="S12" s="123"/>
      <c r="W12" s="125"/>
    </row>
    <row r="13" spans="1:23" ht="16.5" thickBot="1">
      <c r="A13" s="4"/>
      <c r="B13" s="4"/>
      <c r="C13" s="8" t="s">
        <v>324</v>
      </c>
      <c r="D13" s="10"/>
      <c r="E13" s="8" t="s">
        <v>35</v>
      </c>
      <c r="F13" s="10"/>
      <c r="G13" s="8" t="s">
        <v>36</v>
      </c>
      <c r="H13" s="10"/>
      <c r="I13" s="4"/>
      <c r="J13" s="4"/>
      <c r="K13" s="4"/>
      <c r="L13" s="4"/>
      <c r="M13" s="123"/>
      <c r="N13" s="123"/>
      <c r="O13" s="123"/>
      <c r="P13" s="123"/>
      <c r="Q13" s="123"/>
      <c r="R13" s="123"/>
      <c r="S13" s="123"/>
      <c r="W13" s="125"/>
    </row>
    <row r="14" spans="1:23" ht="15.75">
      <c r="A14" s="4"/>
      <c r="B14" s="4"/>
      <c r="C14" s="29"/>
      <c r="D14" s="10"/>
      <c r="E14" s="11"/>
      <c r="F14" s="10"/>
      <c r="G14" s="111"/>
      <c r="H14" s="10"/>
      <c r="I14" s="4"/>
      <c r="J14" s="4"/>
      <c r="K14" s="4"/>
      <c r="L14" s="4"/>
      <c r="M14" s="123"/>
      <c r="N14" s="123" t="str">
        <f>IF(C14="","Campo 'RG' do Coordenador vazio; ","")</f>
        <v xml:space="preserve">Campo 'RG' do Coordenador vazio; </v>
      </c>
      <c r="O14" s="123" t="str">
        <f>IF(E14="","Campo 'Órgão emissor' do RG do Coordenador vazio; ","")</f>
        <v xml:space="preserve">Campo 'Órgão emissor' do RG do Coordenador vazio; </v>
      </c>
      <c r="P14" s="123" t="str">
        <f>IF(G14="","Campo 'UF' do RG do Coordenador vazio; ","")</f>
        <v xml:space="preserve">Campo 'UF' do RG do Coordenador vazio; </v>
      </c>
      <c r="Q14" s="123"/>
      <c r="R14" s="123"/>
      <c r="S14" s="123"/>
      <c r="W14" s="125"/>
    </row>
    <row r="15" spans="1:23" ht="16.5" thickBot="1">
      <c r="A15" s="4"/>
      <c r="B15" s="4"/>
      <c r="C15" s="129" t="s">
        <v>315</v>
      </c>
      <c r="D15" s="129"/>
      <c r="E15" s="129" t="s">
        <v>317</v>
      </c>
      <c r="F15" s="129"/>
      <c r="G15" s="129" t="s">
        <v>316</v>
      </c>
      <c r="H15" s="129"/>
      <c r="I15" s="129"/>
      <c r="J15" s="4"/>
      <c r="K15" s="4"/>
      <c r="L15" s="4"/>
      <c r="M15" s="123"/>
      <c r="N15" s="123"/>
      <c r="O15" s="123"/>
      <c r="P15" s="123"/>
      <c r="Q15" s="123"/>
      <c r="R15" s="123"/>
      <c r="S15" s="123"/>
      <c r="W15" s="125"/>
    </row>
    <row r="16" spans="1:23" ht="15.75">
      <c r="A16" s="4"/>
      <c r="B16" s="4"/>
      <c r="C16" s="114"/>
      <c r="D16" s="10"/>
      <c r="E16" s="115"/>
      <c r="F16" s="10"/>
      <c r="G16" s="115"/>
      <c r="H16" s="10"/>
      <c r="I16" s="4"/>
      <c r="J16" s="4"/>
      <c r="K16" s="4"/>
      <c r="L16" s="4"/>
      <c r="M16" s="123"/>
      <c r="N16" s="123" t="str">
        <f>IF(C16="","Campo 'Telefone celular' do Coordenador vazio; ","")</f>
        <v xml:space="preserve">Campo 'Telefone celular' do Coordenador vazio; </v>
      </c>
      <c r="O16" s="123" t="str">
        <f>IF(E16="","Campo 'Telefone residencial' do Coordenador vazio; ","")</f>
        <v xml:space="preserve">Campo 'Telefone residencial' do Coordenador vazio; </v>
      </c>
      <c r="P16" s="123" t="str">
        <f>IF(G16="","Campo 'Telefone profissional' do Coordenador vazio; ","")</f>
        <v xml:space="preserve">Campo 'Telefone profissional' do Coordenador vazio; </v>
      </c>
      <c r="Q16" s="123"/>
      <c r="R16" s="123"/>
      <c r="S16" s="123"/>
      <c r="W16" s="125"/>
    </row>
    <row r="17" spans="1:23" ht="16.5" thickBot="1">
      <c r="A17" s="4"/>
      <c r="B17" s="4"/>
      <c r="C17" s="8" t="s">
        <v>41</v>
      </c>
      <c r="D17" s="132"/>
      <c r="E17" s="132"/>
      <c r="F17" s="132"/>
      <c r="G17" s="132"/>
      <c r="H17" s="132"/>
      <c r="I17" s="132"/>
      <c r="J17" s="132"/>
      <c r="K17" s="13"/>
      <c r="L17" s="4"/>
      <c r="M17" s="123"/>
      <c r="N17" s="123"/>
      <c r="O17" s="123"/>
      <c r="P17" s="123"/>
      <c r="Q17" s="123"/>
      <c r="R17" s="123"/>
      <c r="S17" s="123"/>
      <c r="W17" s="125"/>
    </row>
    <row r="18" spans="1:23" ht="15.75">
      <c r="A18" s="4"/>
      <c r="B18" s="4"/>
      <c r="C18" s="130"/>
      <c r="D18" s="131"/>
      <c r="E18" s="131"/>
      <c r="F18" s="131"/>
      <c r="G18" s="131"/>
      <c r="H18" s="131"/>
      <c r="I18" s="131"/>
      <c r="J18" s="131"/>
      <c r="K18" s="4"/>
      <c r="L18" s="4"/>
      <c r="M18" s="123"/>
      <c r="N18" s="123" t="str">
        <f>IF(C18="","Campo 'Email' do Coordenador vazio; ",IF(AND(ISNUMBER(SEARCH("@",C18)), ISNUMBER(SEARCH(".",C18))),"","E-mail do Coordenador inválido"))</f>
        <v xml:space="preserve">Campo 'Email' do Coordenador vazio; </v>
      </c>
      <c r="O18" s="123"/>
      <c r="P18" s="123"/>
      <c r="Q18" s="123"/>
      <c r="R18" s="123"/>
      <c r="S18" s="123"/>
      <c r="W18" s="125"/>
    </row>
    <row r="19" spans="1:23" ht="16.5" thickBot="1">
      <c r="A19" s="4"/>
      <c r="B19" s="4"/>
      <c r="C19" s="129" t="s">
        <v>44</v>
      </c>
      <c r="D19" s="129"/>
      <c r="E19" s="129"/>
      <c r="F19" s="129"/>
      <c r="G19" s="129"/>
      <c r="H19" s="129"/>
      <c r="I19" s="129"/>
      <c r="J19" s="129"/>
      <c r="K19" s="7"/>
      <c r="L19" s="4"/>
      <c r="M19" s="123"/>
      <c r="N19" s="123"/>
      <c r="O19" s="123"/>
      <c r="P19" s="123"/>
      <c r="Q19" s="123"/>
      <c r="R19" s="123"/>
      <c r="S19" s="123"/>
      <c r="W19" s="125"/>
    </row>
    <row r="20" spans="1:23" ht="15.75">
      <c r="A20" s="4"/>
      <c r="B20" s="4"/>
      <c r="C20" s="130"/>
      <c r="D20" s="131"/>
      <c r="E20" s="131"/>
      <c r="F20" s="131"/>
      <c r="G20" s="131"/>
      <c r="H20" s="131"/>
      <c r="I20" s="131"/>
      <c r="J20" s="131"/>
      <c r="K20" s="4"/>
      <c r="L20" s="4"/>
      <c r="M20" s="123"/>
      <c r="N20" s="123" t="str">
        <f>IF(C20="","Campo 'Endereço residencial' do Coordenador vazio; ","")</f>
        <v xml:space="preserve">Campo 'Endereço residencial' do Coordenador vazio; </v>
      </c>
      <c r="O20" s="123"/>
      <c r="P20" s="123"/>
      <c r="Q20" s="123"/>
      <c r="R20" s="123"/>
      <c r="S20" s="123"/>
      <c r="W20" s="125"/>
    </row>
    <row r="21" spans="1:23" ht="16.5" thickBot="1">
      <c r="A21" s="4"/>
      <c r="B21" s="4"/>
      <c r="C21" s="8" t="s">
        <v>314</v>
      </c>
      <c r="D21" s="8"/>
      <c r="E21" s="8" t="s">
        <v>47</v>
      </c>
      <c r="F21" s="8"/>
      <c r="G21" s="8" t="s">
        <v>48</v>
      </c>
      <c r="H21" s="8"/>
      <c r="I21" s="8" t="s">
        <v>36</v>
      </c>
      <c r="J21" s="4"/>
      <c r="K21" s="4"/>
      <c r="L21" s="4"/>
      <c r="M21" s="123"/>
      <c r="N21" s="123"/>
      <c r="O21" s="123"/>
      <c r="P21" s="123"/>
      <c r="Q21" s="123"/>
      <c r="R21" s="123"/>
      <c r="S21" s="123"/>
      <c r="W21" s="125"/>
    </row>
    <row r="22" spans="1:23" ht="15.75">
      <c r="A22" s="4"/>
      <c r="B22" s="4"/>
      <c r="C22" s="63"/>
      <c r="D22" s="9"/>
      <c r="E22" s="11"/>
      <c r="F22" s="9"/>
      <c r="G22" s="11"/>
      <c r="H22" s="10"/>
      <c r="I22" s="116"/>
      <c r="J22" s="4"/>
      <c r="K22" s="4"/>
      <c r="L22" s="4"/>
      <c r="M22" s="123"/>
      <c r="N22" s="123" t="str">
        <f>IF(C22="","Campo 'CEP' do Coordenador vazio; ","")</f>
        <v xml:space="preserve">Campo 'CEP' do Coordenador vazio; </v>
      </c>
      <c r="O22" s="123" t="str">
        <f>IF(E22="","Campo 'Bairro' do Coordenador vazio; ","")</f>
        <v xml:space="preserve">Campo 'Bairro' do Coordenador vazio; </v>
      </c>
      <c r="P22" s="123" t="str">
        <f>IF(G22="","Campo 'Cidade' do Coordenador vazio; ","")</f>
        <v xml:space="preserve">Campo 'Cidade' do Coordenador vazio; </v>
      </c>
      <c r="Q22" s="123" t="str">
        <f>IF(I22="","Campo 'UF' do Endereço do Coordenador vazio; ","")</f>
        <v xml:space="preserve">Campo 'UF' do Endereço do Coordenador vazio; </v>
      </c>
      <c r="R22" s="123"/>
      <c r="S22" s="123"/>
      <c r="W22" s="125"/>
    </row>
    <row r="23" spans="1:23" ht="16.5" thickBot="1">
      <c r="A23" s="4"/>
      <c r="B23" s="4"/>
      <c r="C23" s="129" t="s">
        <v>51</v>
      </c>
      <c r="D23" s="129"/>
      <c r="E23" s="129"/>
      <c r="F23" s="129"/>
      <c r="G23" s="129"/>
      <c r="H23" s="129"/>
      <c r="I23" s="129"/>
      <c r="J23" s="129"/>
      <c r="K23" s="7"/>
      <c r="L23" s="4"/>
      <c r="M23" s="123"/>
      <c r="N23" s="123"/>
      <c r="O23" s="123"/>
      <c r="P23" s="123"/>
      <c r="Q23" s="123"/>
      <c r="R23" s="123"/>
      <c r="S23" s="123"/>
      <c r="W23" s="125"/>
    </row>
    <row r="24" spans="1:23" ht="15.75">
      <c r="A24" s="4"/>
      <c r="B24" s="4"/>
      <c r="C24" s="130"/>
      <c r="D24" s="131"/>
      <c r="E24" s="131"/>
      <c r="F24" s="131"/>
      <c r="G24" s="131"/>
      <c r="H24" s="131"/>
      <c r="I24" s="145"/>
      <c r="J24" s="4"/>
      <c r="K24" s="4"/>
      <c r="L24" s="4"/>
      <c r="M24" s="123"/>
      <c r="N24" s="123" t="str">
        <f>IF(C24="","Campo 'Lotação' do Coordenador vazio; ","")</f>
        <v xml:space="preserve">Campo 'Lotação' do Coordenador vazio; </v>
      </c>
      <c r="O24" s="123"/>
      <c r="P24" s="123"/>
      <c r="Q24" s="123"/>
      <c r="R24" s="123"/>
      <c r="S24" s="123"/>
      <c r="W24" s="125"/>
    </row>
    <row r="25" spans="1:23" ht="16.5" thickBot="1">
      <c r="A25" s="4"/>
      <c r="B25" s="4"/>
      <c r="C25" s="129" t="s">
        <v>54</v>
      </c>
      <c r="D25" s="129"/>
      <c r="E25" s="129"/>
      <c r="F25" s="129"/>
      <c r="G25" s="129"/>
      <c r="H25" s="129"/>
      <c r="I25" s="129"/>
      <c r="J25" s="129"/>
      <c r="K25" s="7"/>
      <c r="L25" s="4"/>
      <c r="M25" s="123"/>
      <c r="N25" s="123"/>
      <c r="O25" s="123"/>
      <c r="P25" s="123"/>
      <c r="Q25" s="123"/>
      <c r="R25" s="123"/>
      <c r="S25" s="123"/>
      <c r="W25" s="125"/>
    </row>
    <row r="26" spans="1:23" ht="15.75">
      <c r="A26" s="4"/>
      <c r="B26" s="4"/>
      <c r="C26" s="130"/>
      <c r="D26" s="131"/>
      <c r="E26" s="131"/>
      <c r="F26" s="131"/>
      <c r="G26" s="131"/>
      <c r="H26" s="131"/>
      <c r="I26" s="145"/>
      <c r="J26" s="4"/>
      <c r="K26" s="4"/>
      <c r="L26" s="4"/>
      <c r="M26" s="123"/>
      <c r="N26" s="123" t="str">
        <f>IF(C26="","Campo 'Endereço de Trabalho' do Coordenador vazio; ","")</f>
        <v xml:space="preserve">Campo 'Endereço de Trabalho' do Coordenador vazio; </v>
      </c>
      <c r="O26" s="123"/>
      <c r="P26" s="123"/>
      <c r="Q26" s="123"/>
      <c r="R26" s="123"/>
      <c r="S26" s="123"/>
      <c r="W26" s="125"/>
    </row>
    <row r="27" spans="1:23" ht="15.75">
      <c r="A27" s="4"/>
      <c r="B27" s="4"/>
      <c r="C27" s="137"/>
      <c r="D27" s="138"/>
      <c r="E27" s="138"/>
      <c r="F27" s="138"/>
      <c r="G27" s="10"/>
      <c r="H27" s="10"/>
      <c r="I27" s="4"/>
      <c r="J27" s="4"/>
      <c r="K27" s="4"/>
      <c r="L27" s="4"/>
      <c r="M27" s="123"/>
      <c r="N27" s="123"/>
      <c r="O27" s="123"/>
      <c r="P27" s="123"/>
      <c r="Q27" s="123"/>
      <c r="R27" s="123"/>
      <c r="S27" s="123"/>
      <c r="W27" s="125"/>
    </row>
    <row r="28" spans="1:23" ht="15.75">
      <c r="A28" s="14"/>
      <c r="B28" s="14"/>
      <c r="C28" s="139" t="s">
        <v>58</v>
      </c>
      <c r="D28" s="139"/>
      <c r="E28" s="139"/>
      <c r="F28" s="139"/>
      <c r="G28" s="139"/>
      <c r="H28" s="139"/>
      <c r="I28" s="139"/>
      <c r="J28" s="139"/>
      <c r="K28" s="15"/>
      <c r="L28" s="14"/>
      <c r="M28" s="123"/>
      <c r="N28" s="123"/>
      <c r="O28" s="123"/>
      <c r="P28" s="123"/>
      <c r="Q28" s="123"/>
      <c r="R28" s="123"/>
      <c r="S28" s="123"/>
      <c r="W28" s="125"/>
    </row>
    <row r="29" spans="1:23" ht="15.75">
      <c r="A29" s="16"/>
      <c r="B29" s="16"/>
      <c r="C29" s="140" t="s">
        <v>60</v>
      </c>
      <c r="D29" s="140"/>
      <c r="E29" s="140"/>
      <c r="F29" s="140"/>
      <c r="G29" s="140"/>
      <c r="H29" s="140"/>
      <c r="I29" s="140"/>
      <c r="J29" s="140"/>
      <c r="K29" s="17"/>
      <c r="L29" s="16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5"/>
    </row>
    <row r="30" spans="1:23" ht="16.5" thickBot="1">
      <c r="A30" s="16"/>
      <c r="B30" s="18"/>
      <c r="C30" s="141" t="s">
        <v>16</v>
      </c>
      <c r="D30" s="141"/>
      <c r="E30" s="141"/>
      <c r="F30" s="141"/>
      <c r="G30" s="141"/>
      <c r="H30" s="141"/>
      <c r="I30" s="141"/>
      <c r="J30" s="19"/>
      <c r="K30" s="20"/>
      <c r="L30" s="16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5"/>
    </row>
    <row r="31" spans="1:23" ht="15.75">
      <c r="A31" s="16"/>
      <c r="B31" s="21"/>
      <c r="C31" s="142"/>
      <c r="D31" s="143"/>
      <c r="E31" s="143"/>
      <c r="F31" s="143"/>
      <c r="G31" s="143"/>
      <c r="H31" s="143"/>
      <c r="I31" s="144"/>
      <c r="J31" s="22"/>
      <c r="K31" s="16"/>
      <c r="L31" s="16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5"/>
    </row>
    <row r="32" spans="1:23" ht="16.5" thickBot="1">
      <c r="A32" s="16"/>
      <c r="B32" s="21"/>
      <c r="C32" s="141" t="s">
        <v>23</v>
      </c>
      <c r="D32" s="141"/>
      <c r="E32" s="141"/>
      <c r="F32" s="141"/>
      <c r="G32" s="141"/>
      <c r="H32" s="141"/>
      <c r="I32" s="141"/>
      <c r="J32" s="22"/>
      <c r="K32" s="16"/>
      <c r="L32" s="16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5"/>
    </row>
    <row r="33" spans="1:23" ht="15.75">
      <c r="A33" s="16"/>
      <c r="B33" s="21"/>
      <c r="C33" s="142"/>
      <c r="D33" s="143"/>
      <c r="E33" s="143"/>
      <c r="F33" s="143"/>
      <c r="G33" s="143"/>
      <c r="H33" s="143"/>
      <c r="I33" s="144"/>
      <c r="J33" s="22"/>
      <c r="K33" s="16"/>
      <c r="L33" s="16"/>
      <c r="M33" s="123"/>
      <c r="N33" s="123" t="str">
        <f>IF(C31="","",IF(C33="","Campo 'URL do Curículo Lattes' do Pesquisador 1 vazio; ",""))</f>
        <v/>
      </c>
      <c r="O33" s="123"/>
      <c r="P33" s="123"/>
      <c r="Q33" s="123"/>
      <c r="R33" s="123"/>
      <c r="S33" s="123"/>
      <c r="T33" s="123"/>
      <c r="U33" s="123"/>
      <c r="V33" s="123"/>
      <c r="W33" s="125"/>
    </row>
    <row r="34" spans="1:23" ht="16.5" thickBot="1">
      <c r="A34" s="16"/>
      <c r="B34" s="21"/>
      <c r="C34" s="23" t="s">
        <v>27</v>
      </c>
      <c r="D34" s="23"/>
      <c r="E34" s="23"/>
      <c r="F34" s="23"/>
      <c r="G34" s="23"/>
      <c r="H34" s="23"/>
      <c r="I34" s="23"/>
      <c r="J34" s="24"/>
      <c r="K34" s="20"/>
      <c r="L34" s="16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5"/>
    </row>
    <row r="35" spans="1:23" ht="15.75">
      <c r="A35" s="16"/>
      <c r="B35" s="21"/>
      <c r="C35" s="130"/>
      <c r="D35" s="131"/>
      <c r="E35" s="131"/>
      <c r="F35" s="131"/>
      <c r="G35" s="131"/>
      <c r="H35" s="131"/>
      <c r="I35" s="131"/>
      <c r="J35" s="22"/>
      <c r="K35" s="16"/>
      <c r="L35" s="16"/>
      <c r="M35" s="123"/>
      <c r="N35" s="123" t="str">
        <f>IF(C31="","",IF(C35="","Campo 'Titulação' do Pesquisador 1 vazio; ",""))</f>
        <v/>
      </c>
      <c r="O35" s="123"/>
      <c r="P35" s="123"/>
      <c r="Q35" s="123"/>
      <c r="R35" s="123"/>
      <c r="S35" s="123"/>
      <c r="T35" s="123"/>
      <c r="U35" s="123"/>
      <c r="V35" s="123"/>
      <c r="W35" s="125"/>
    </row>
    <row r="36" spans="1:23" ht="16.5" thickBot="1">
      <c r="A36" s="16"/>
      <c r="B36" s="21"/>
      <c r="C36" s="25" t="s">
        <v>30</v>
      </c>
      <c r="D36" s="26"/>
      <c r="E36" s="26" t="s">
        <v>31</v>
      </c>
      <c r="F36" s="26"/>
      <c r="G36" s="25" t="s">
        <v>313</v>
      </c>
      <c r="H36" s="27"/>
      <c r="I36" s="28"/>
      <c r="J36" s="22"/>
      <c r="K36" s="16"/>
      <c r="L36" s="16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5"/>
    </row>
    <row r="37" spans="1:23" ht="15.75">
      <c r="A37" s="16"/>
      <c r="B37" s="21"/>
      <c r="C37" s="112"/>
      <c r="D37" s="27"/>
      <c r="E37" s="11"/>
      <c r="F37" s="27"/>
      <c r="G37" s="113"/>
      <c r="H37" s="27"/>
      <c r="I37" s="28"/>
      <c r="J37" s="22"/>
      <c r="K37" s="16"/>
      <c r="L37" s="16"/>
      <c r="M37" s="123"/>
      <c r="N37" s="123" t="str">
        <f>IF(C31="","",IF(C37="","Campo 'Data de nascimento' do Pesquisador 1 vazio; ",""))</f>
        <v/>
      </c>
      <c r="O37" s="123" t="str">
        <f>IF(C31="","",IF(E37="","Campo 'Nacionalidade' do Pesquisador 1 vazio; ",""))</f>
        <v/>
      </c>
      <c r="P37" s="123" t="str">
        <f>TEXT(G37,"00000000000")</f>
        <v>00000000000</v>
      </c>
      <c r="Q37" s="123" t="str">
        <f>IF(C31="","",IF(G37="", "Campo 'CPF' do Pesquisador 1 vazio; ",IF(LEN(P37)&lt;&gt;11,"CPF do Pesquisador 1 inválido; ", IF(AND(                   IF(IF(MOD((MID(P37,1,1)*10 + MID(P37,2,1)*9 + MID(P37,3,1)*8 + MID(P37,4,1)*7 + MID(P37,5,1)*6 + MID(P37,6,1)*5 + MID(P37,7,1)*4 + MID(P37,8,1)*3 + MID(P37,9,1)*2)*10, 11)=10,0,MOD((MID(P37,1,1)*10 + MID(P37,2,1)*9 + MID(P37,3,1)*8 + MID(P37,4,1)*7 + MID(P37,5,1)*6 + MID(P37,6,1)*5 + MID(P37,7,1)*4 + MID(P37,8,1)*3 + MID(P37,9,1)*2)*10, 11))=MID(P37,10,1)*1,"V","F")="V",                               IF(IF(MOD((MID(P37,1,1)*11 + MID(P37,2,1)*10 + MID(P37,3,1)*9 + MID(P37,4,1)*8 + MID(P37,5,1)*7 + MID(P37,6,1)*6 + MID(P37,7,1)*5 + MID(P37,8,1)*4 + MID(P37,9,1)*3  + MID(P37,10,1)*2)*10, 11)=10,0,MOD((MID(P37,1,1)*11 + MID(P37,2,1)*10 + MID(P37,3,1)*9 + MID(P37,4,1)*8 + MID(P37,5,1)*7 + MID(P37,6,1)*6 + MID(P37,7,1)*5 + MID(P37,8,1)*4 + MID(P37,9,1)*3 + MID(P37,10,1)*2 )*10, 11))=MID(P37,11,1)*1,"V","F")="V"                      ),"","CPF do Pesquisador 1 inválido; "))))</f>
        <v/>
      </c>
      <c r="R37" s="123"/>
      <c r="S37" s="123"/>
      <c r="T37" s="123"/>
      <c r="U37" s="123"/>
      <c r="V37" s="123"/>
      <c r="W37" s="125"/>
    </row>
    <row r="38" spans="1:23" ht="16.5" thickBot="1">
      <c r="A38" s="16"/>
      <c r="B38" s="21"/>
      <c r="C38" s="25" t="s">
        <v>324</v>
      </c>
      <c r="D38" s="27"/>
      <c r="E38" s="25" t="s">
        <v>35</v>
      </c>
      <c r="F38" s="27"/>
      <c r="G38" s="27" t="s">
        <v>36</v>
      </c>
      <c r="H38" s="27"/>
      <c r="I38" s="28"/>
      <c r="J38" s="22"/>
      <c r="K38" s="16"/>
      <c r="L38" s="16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5"/>
    </row>
    <row r="39" spans="1:23" ht="15.75">
      <c r="A39" s="16"/>
      <c r="B39" s="21"/>
      <c r="C39" s="29"/>
      <c r="D39" s="27"/>
      <c r="E39" s="11"/>
      <c r="F39" s="27"/>
      <c r="G39" s="116"/>
      <c r="H39" s="27"/>
      <c r="I39" s="28"/>
      <c r="J39" s="22"/>
      <c r="K39" s="16"/>
      <c r="L39" s="16"/>
      <c r="M39" s="123"/>
      <c r="N39" s="123" t="str">
        <f>IF(C31="","",IF(C39="","Campo 'RG' do Pesquisador 1 vazio; ",""))</f>
        <v/>
      </c>
      <c r="O39" s="123" t="str">
        <f>IF(C31="","",IF(E39="","Campo 'Órgão emissor' do RG do Pesquisador 1 vazio; ",""))</f>
        <v/>
      </c>
      <c r="P39" s="123" t="str">
        <f>IF(C31="","",IF(G39="","Campo 'UF' do RG do Pesquisador 1 vazio; ",""))</f>
        <v/>
      </c>
      <c r="Q39" s="123"/>
      <c r="R39" s="123"/>
      <c r="S39" s="123"/>
      <c r="T39" s="123"/>
      <c r="U39" s="123"/>
      <c r="V39" s="123"/>
      <c r="W39" s="125"/>
    </row>
    <row r="40" spans="1:23" ht="16.5" thickBot="1">
      <c r="A40" s="16"/>
      <c r="B40" s="21"/>
      <c r="C40" s="146" t="s">
        <v>315</v>
      </c>
      <c r="D40" s="146"/>
      <c r="E40" s="146" t="s">
        <v>317</v>
      </c>
      <c r="F40" s="146"/>
      <c r="G40" s="146" t="s">
        <v>316</v>
      </c>
      <c r="H40" s="146"/>
      <c r="I40" s="146"/>
      <c r="J40" s="22"/>
      <c r="K40" s="16"/>
      <c r="L40" s="16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5"/>
    </row>
    <row r="41" spans="1:23" ht="15.75">
      <c r="A41" s="16"/>
      <c r="B41" s="21"/>
      <c r="C41" s="114"/>
      <c r="D41" s="27"/>
      <c r="E41" s="115"/>
      <c r="F41" s="27"/>
      <c r="G41" s="115"/>
      <c r="H41" s="27"/>
      <c r="I41" s="28"/>
      <c r="J41" s="22"/>
      <c r="K41" s="16"/>
      <c r="L41" s="16"/>
      <c r="M41" s="123"/>
      <c r="N41" s="123" t="str">
        <f>IF(C31="","",IF(C41="","Campo 'Telefone celular' do Pesquisador 1 vazio; ",""))</f>
        <v/>
      </c>
      <c r="O41" s="123"/>
      <c r="P41" s="123" t="str">
        <f>IF(E31="","",IF(E41="","Campo 'Telefone celular' do Pesquisador 1 vazio; ",""))</f>
        <v/>
      </c>
      <c r="Q41" s="123"/>
      <c r="R41" s="123"/>
      <c r="S41" s="123"/>
      <c r="T41" s="123"/>
      <c r="U41" s="123"/>
      <c r="V41" s="123"/>
      <c r="W41" s="125"/>
    </row>
    <row r="42" spans="1:23" ht="16.5" thickBot="1">
      <c r="A42" s="16"/>
      <c r="B42" s="21"/>
      <c r="C42" s="25" t="s">
        <v>41</v>
      </c>
      <c r="D42" s="147"/>
      <c r="E42" s="147"/>
      <c r="F42" s="147"/>
      <c r="G42" s="147"/>
      <c r="H42" s="147"/>
      <c r="I42" s="147"/>
      <c r="J42" s="148"/>
      <c r="K42" s="30"/>
      <c r="L42" s="16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5"/>
    </row>
    <row r="43" spans="1:23" ht="15.75">
      <c r="A43" s="16"/>
      <c r="B43" s="21"/>
      <c r="C43" s="130"/>
      <c r="D43" s="131"/>
      <c r="E43" s="131"/>
      <c r="F43" s="131"/>
      <c r="G43" s="131"/>
      <c r="H43" s="131"/>
      <c r="I43" s="145"/>
      <c r="J43" s="22"/>
      <c r="K43" s="16"/>
      <c r="L43" s="16"/>
      <c r="M43" s="123"/>
      <c r="N43" s="123" t="str">
        <f>IF(C31="","",IF(C43="","Campo 'Email' do Pesquisador 1 vazio; ",IF(AND(ISNUMBER(SEARCH("@",C43)), ISNUMBER(SEARCH(".",C43))),"","E-mail do Pesquisador 1 inválido")))</f>
        <v/>
      </c>
      <c r="O43" s="123"/>
      <c r="P43" s="123"/>
      <c r="Q43" s="123"/>
      <c r="R43" s="123"/>
      <c r="S43" s="123"/>
      <c r="T43" s="123"/>
      <c r="U43" s="123"/>
      <c r="V43" s="123"/>
      <c r="W43" s="125"/>
    </row>
    <row r="44" spans="1:23" ht="15.75" thickBot="1">
      <c r="A44" s="16"/>
      <c r="B44" s="31"/>
      <c r="C44" s="32"/>
      <c r="D44" s="32"/>
      <c r="E44" s="32"/>
      <c r="F44" s="32"/>
      <c r="G44" s="32"/>
      <c r="H44" s="32"/>
      <c r="I44" s="32"/>
      <c r="J44" s="33"/>
      <c r="K44" s="16"/>
      <c r="L44" s="16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5"/>
    </row>
    <row r="45" spans="1:23" ht="15.75">
      <c r="A45" s="16"/>
      <c r="B45" s="16"/>
      <c r="C45" s="149" t="s">
        <v>61</v>
      </c>
      <c r="D45" s="149"/>
      <c r="E45" s="149"/>
      <c r="F45" s="149"/>
      <c r="G45" s="149"/>
      <c r="H45" s="149"/>
      <c r="I45" s="149"/>
      <c r="J45" s="149"/>
      <c r="K45" s="17"/>
      <c r="L45" s="16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5"/>
    </row>
    <row r="46" spans="1:23" ht="16.5" thickBot="1">
      <c r="A46" s="16"/>
      <c r="B46" s="18"/>
      <c r="C46" s="141" t="s">
        <v>62</v>
      </c>
      <c r="D46" s="141"/>
      <c r="E46" s="141"/>
      <c r="F46" s="141"/>
      <c r="G46" s="141"/>
      <c r="H46" s="141"/>
      <c r="I46" s="141"/>
      <c r="J46" s="19"/>
      <c r="K46" s="20"/>
      <c r="L46" s="16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5"/>
    </row>
    <row r="47" spans="1:23" ht="15.75">
      <c r="A47" s="16"/>
      <c r="B47" s="21"/>
      <c r="C47" s="142"/>
      <c r="D47" s="143"/>
      <c r="E47" s="143"/>
      <c r="F47" s="143"/>
      <c r="G47" s="143"/>
      <c r="H47" s="143"/>
      <c r="I47" s="144"/>
      <c r="J47" s="22"/>
      <c r="K47" s="16"/>
      <c r="L47" s="16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5"/>
    </row>
    <row r="48" spans="1:23" ht="16.5" thickBot="1">
      <c r="A48" s="16"/>
      <c r="B48" s="21"/>
      <c r="C48" s="141" t="s">
        <v>23</v>
      </c>
      <c r="D48" s="141"/>
      <c r="E48" s="141"/>
      <c r="F48" s="141"/>
      <c r="G48" s="141"/>
      <c r="H48" s="141"/>
      <c r="I48" s="141"/>
      <c r="J48" s="22"/>
      <c r="K48" s="16"/>
      <c r="L48" s="16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5"/>
    </row>
    <row r="49" spans="1:23" ht="15.75">
      <c r="A49" s="16"/>
      <c r="B49" s="21"/>
      <c r="C49" s="142"/>
      <c r="D49" s="143"/>
      <c r="E49" s="143"/>
      <c r="F49" s="143"/>
      <c r="G49" s="143"/>
      <c r="H49" s="143"/>
      <c r="I49" s="144"/>
      <c r="J49" s="22"/>
      <c r="K49" s="16"/>
      <c r="L49" s="16"/>
      <c r="M49" s="123"/>
      <c r="N49" s="123" t="str">
        <f>IF(C47="","",IF(C49="","Campo 'URL do Curículo Lattes' do Pesquisador 2 vazio; ",""))</f>
        <v/>
      </c>
      <c r="O49" s="123"/>
      <c r="P49" s="123"/>
      <c r="Q49" s="123"/>
      <c r="R49" s="123"/>
      <c r="S49" s="123"/>
      <c r="T49" s="123"/>
      <c r="U49" s="123"/>
      <c r="V49" s="123"/>
      <c r="W49" s="125"/>
    </row>
    <row r="50" spans="1:23" ht="16.5" thickBot="1">
      <c r="A50" s="16"/>
      <c r="B50" s="21"/>
      <c r="C50" s="23" t="s">
        <v>27</v>
      </c>
      <c r="D50" s="23"/>
      <c r="E50" s="23"/>
      <c r="F50" s="23"/>
      <c r="G50" s="23"/>
      <c r="H50" s="23"/>
      <c r="I50" s="23"/>
      <c r="J50" s="24"/>
      <c r="K50" s="20"/>
      <c r="L50" s="16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5"/>
    </row>
    <row r="51" spans="1:23" ht="15.75">
      <c r="A51" s="16"/>
      <c r="B51" s="21"/>
      <c r="C51" s="130"/>
      <c r="D51" s="131"/>
      <c r="E51" s="131"/>
      <c r="F51" s="131"/>
      <c r="G51" s="131"/>
      <c r="H51" s="131"/>
      <c r="I51" s="131"/>
      <c r="J51" s="22"/>
      <c r="K51" s="16"/>
      <c r="L51" s="16"/>
      <c r="M51" s="123"/>
      <c r="N51" s="123" t="str">
        <f>IF(C47="","",IF(C51="","Campo 'Titulação' do Pesquisador 2 vazio; ",""))</f>
        <v/>
      </c>
      <c r="O51" s="123"/>
      <c r="P51" s="123"/>
      <c r="Q51" s="123"/>
      <c r="R51" s="123"/>
      <c r="S51" s="123"/>
      <c r="T51" s="123"/>
      <c r="U51" s="123"/>
      <c r="V51" s="123"/>
      <c r="W51" s="125"/>
    </row>
    <row r="52" spans="1:23" ht="16.5" thickBot="1">
      <c r="A52" s="16"/>
      <c r="B52" s="21"/>
      <c r="C52" s="25" t="s">
        <v>30</v>
      </c>
      <c r="D52" s="26"/>
      <c r="E52" s="26" t="s">
        <v>31</v>
      </c>
      <c r="F52" s="26"/>
      <c r="G52" s="25" t="s">
        <v>313</v>
      </c>
      <c r="H52" s="27"/>
      <c r="I52" s="28"/>
      <c r="J52" s="22"/>
      <c r="K52" s="16"/>
      <c r="L52" s="16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5"/>
    </row>
    <row r="53" spans="1:23" ht="15.75">
      <c r="A53" s="16"/>
      <c r="B53" s="21"/>
      <c r="C53" s="112"/>
      <c r="D53" s="27"/>
      <c r="E53" s="11"/>
      <c r="F53" s="27"/>
      <c r="G53" s="113"/>
      <c r="H53" s="27"/>
      <c r="I53" s="28"/>
      <c r="J53" s="22"/>
      <c r="K53" s="16"/>
      <c r="L53" s="16"/>
      <c r="M53" s="123"/>
      <c r="N53" s="123" t="str">
        <f>IF(C47="","",IF(C53="","Campo 'Data de nascimento' do Pesquisador 2 vazio; ",""))</f>
        <v/>
      </c>
      <c r="O53" s="123" t="str">
        <f>IF(C47="","",IF(E53="","Campo 'Nacionalidade' do Pesquisador 2 vazio; ",""))</f>
        <v/>
      </c>
      <c r="P53" s="123" t="str">
        <f>TEXT(G53,"00000000000")</f>
        <v>00000000000</v>
      </c>
      <c r="Q53" s="123" t="str">
        <f>IF(C47="","",IF(G53="", "Campo 'CPF' do Pesquisador 2 vazio; ",IF(LEN(P53)&lt;&gt;11,"CPF do Pesquisador 2 inválido; ", IF(AND(                   IF(IF(MOD((MID(P53,1,1)*10 + MID(P53,2,1)*9 + MID(P53,3,1)*8 + MID(P53,4,1)*7 + MID(P53,5,1)*6 + MID(P53,6,1)*5 + MID(P53,7,1)*4 + MID(P53,8,1)*3 + MID(P53,9,1)*2)*10, 11)=10,0,MOD((MID(P53,1,1)*10 + MID(P53,2,1)*9 + MID(P53,3,1)*8 + MID(P53,4,1)*7 + MID(P53,5,1)*6 + MID(P53,6,1)*5 + MID(P53,7,1)*4 + MID(P53,8,1)*3 + MID(P53,9,1)*2)*10, 11))=MID(P53,10,1)*1,"V","F")="V",                               IF(IF(MOD((MID(P53,1,1)*11 + MID(P53,2,1)*10 + MID(P53,3,1)*9 + MID(P53,4,1)*8 + MID(P53,5,1)*7 + MID(P53,6,1)*6 + MID(P53,7,1)*5 + MID(P53,8,1)*4 + MID(P53,9,1)*3  + MID(P53,10,1)*2)*10, 11)=10,0,MOD((MID(P53,1,1)*11 + MID(P53,2,1)*10 + MID(P53,3,1)*9 + MID(P53,4,1)*8 + MID(P53,5,1)*7 + MID(P53,6,1)*6 + MID(P53,7,1)*5 + MID(P53,8,1)*4 + MID(P53,9,1)*3 + MID(P53,10,1)*2 )*10, 11))=MID(P53,11,1)*1,"V","F")="V"                      ),"","CPF do Pesquisador 2 inválido; "))))</f>
        <v/>
      </c>
      <c r="R53" s="123"/>
      <c r="S53" s="123"/>
      <c r="T53" s="123"/>
      <c r="U53" s="123"/>
      <c r="V53" s="123"/>
      <c r="W53" s="125"/>
    </row>
    <row r="54" spans="1:23" ht="16.5" thickBot="1">
      <c r="A54" s="16"/>
      <c r="B54" s="21"/>
      <c r="C54" s="25" t="s">
        <v>324</v>
      </c>
      <c r="D54" s="27"/>
      <c r="E54" s="25" t="s">
        <v>35</v>
      </c>
      <c r="F54" s="27"/>
      <c r="G54" s="27" t="s">
        <v>36</v>
      </c>
      <c r="H54" s="27"/>
      <c r="I54" s="28"/>
      <c r="J54" s="22"/>
      <c r="K54" s="16"/>
      <c r="L54" s="16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5"/>
    </row>
    <row r="55" spans="1:23" ht="15.75">
      <c r="A55" s="16"/>
      <c r="B55" s="21"/>
      <c r="C55" s="29"/>
      <c r="D55" s="27"/>
      <c r="E55" s="11"/>
      <c r="F55" s="27"/>
      <c r="G55" s="116"/>
      <c r="H55" s="27"/>
      <c r="I55" s="28"/>
      <c r="J55" s="22"/>
      <c r="K55" s="16"/>
      <c r="L55" s="16"/>
      <c r="M55" s="123"/>
      <c r="N55" s="123" t="str">
        <f>IF(C47="","",IF(C55="","Campo 'RG' do Pesquisador 2 vazio; ",""))</f>
        <v/>
      </c>
      <c r="O55" s="123" t="str">
        <f>IF(C47="","",IF(E55="","Campo 'Órgão emissor' do RG do Pesquisador 2 vazio; ",""))</f>
        <v/>
      </c>
      <c r="P55" s="123" t="str">
        <f>IF(C47="","",IF(G55="","Campo 'UF' do RG do Pesquisador 2 vazio; ",""))</f>
        <v/>
      </c>
      <c r="Q55" s="123"/>
      <c r="R55" s="123"/>
      <c r="S55" s="123"/>
      <c r="T55" s="123"/>
      <c r="U55" s="123"/>
      <c r="V55" s="123"/>
      <c r="W55" s="125"/>
    </row>
    <row r="56" spans="1:23" ht="16.5" thickBot="1">
      <c r="A56" s="16"/>
      <c r="B56" s="21"/>
      <c r="C56" s="146" t="s">
        <v>315</v>
      </c>
      <c r="D56" s="146"/>
      <c r="E56" s="146" t="s">
        <v>317</v>
      </c>
      <c r="F56" s="146"/>
      <c r="G56" s="146" t="s">
        <v>316</v>
      </c>
      <c r="H56" s="146"/>
      <c r="I56" s="146"/>
      <c r="J56" s="22"/>
      <c r="K56" s="16"/>
      <c r="L56" s="16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5"/>
    </row>
    <row r="57" spans="1:23" ht="15.75">
      <c r="A57" s="16"/>
      <c r="B57" s="21"/>
      <c r="C57" s="114"/>
      <c r="D57" s="27"/>
      <c r="E57" s="115"/>
      <c r="F57" s="27"/>
      <c r="G57" s="115"/>
      <c r="H57" s="27"/>
      <c r="I57" s="28"/>
      <c r="J57" s="22"/>
      <c r="K57" s="16"/>
      <c r="L57" s="16"/>
      <c r="M57" s="123"/>
      <c r="N57" s="123" t="str">
        <f>IF(C47="","",IF(C57="","Campo 'Telefone celular' do Pesquisador 2 vazio; ",""))</f>
        <v/>
      </c>
      <c r="O57" s="123"/>
      <c r="P57" s="123" t="str">
        <f>IF(E47="","",IF(E57="","Campo 'Telefone celular' do Pesquisador 2 vazio; ",""))</f>
        <v/>
      </c>
      <c r="Q57" s="123"/>
      <c r="R57" s="123"/>
      <c r="S57" s="123"/>
      <c r="T57" s="123"/>
      <c r="U57" s="123"/>
      <c r="V57" s="123"/>
      <c r="W57" s="125"/>
    </row>
    <row r="58" spans="1:23" ht="16.5" thickBot="1">
      <c r="A58" s="16"/>
      <c r="B58" s="21"/>
      <c r="C58" s="25" t="s">
        <v>41</v>
      </c>
      <c r="D58" s="147"/>
      <c r="E58" s="147"/>
      <c r="F58" s="147"/>
      <c r="G58" s="147"/>
      <c r="H58" s="147"/>
      <c r="I58" s="147"/>
      <c r="J58" s="148"/>
      <c r="K58" s="30"/>
      <c r="L58" s="16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5"/>
    </row>
    <row r="59" spans="1:23" ht="15.75">
      <c r="A59" s="16"/>
      <c r="B59" s="21"/>
      <c r="C59" s="130"/>
      <c r="D59" s="131"/>
      <c r="E59" s="131"/>
      <c r="F59" s="131"/>
      <c r="G59" s="131"/>
      <c r="H59" s="131"/>
      <c r="I59" s="145"/>
      <c r="J59" s="22"/>
      <c r="K59" s="16"/>
      <c r="L59" s="16"/>
      <c r="M59" s="123"/>
      <c r="N59" s="123" t="str">
        <f>IF(C47="","",IF(C59="","Campo 'Email' do Pesquisador 2 vazio; ",IF(AND(ISNUMBER(SEARCH("@",C59)), ISNUMBER(SEARCH(".",C59))),"","E-mail do Pesquisador 2 inválido")))</f>
        <v/>
      </c>
      <c r="O59" s="123"/>
      <c r="P59" s="123"/>
      <c r="Q59" s="123"/>
      <c r="R59" s="123"/>
      <c r="S59" s="123"/>
      <c r="T59" s="123"/>
      <c r="U59" s="123"/>
      <c r="V59" s="123"/>
      <c r="W59" s="125"/>
    </row>
    <row r="60" spans="1:23" ht="15.75" thickBot="1">
      <c r="A60" s="16"/>
      <c r="B60" s="31"/>
      <c r="C60" s="32"/>
      <c r="D60" s="32"/>
      <c r="E60" s="32"/>
      <c r="F60" s="32"/>
      <c r="G60" s="32"/>
      <c r="H60" s="32"/>
      <c r="I60" s="32"/>
      <c r="J60" s="33"/>
      <c r="K60" s="16"/>
      <c r="L60" s="16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5"/>
    </row>
    <row r="61" spans="1:23" ht="15.75">
      <c r="A61" s="16"/>
      <c r="B61" s="16"/>
      <c r="C61" s="149" t="s">
        <v>63</v>
      </c>
      <c r="D61" s="149"/>
      <c r="E61" s="149"/>
      <c r="F61" s="149"/>
      <c r="G61" s="149"/>
      <c r="H61" s="149"/>
      <c r="I61" s="149"/>
      <c r="J61" s="149"/>
      <c r="K61" s="17"/>
      <c r="L61" s="16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5"/>
    </row>
    <row r="62" spans="1:23" ht="16.5" thickBot="1">
      <c r="A62" s="16"/>
      <c r="B62" s="18"/>
      <c r="C62" s="141" t="s">
        <v>62</v>
      </c>
      <c r="D62" s="141"/>
      <c r="E62" s="141"/>
      <c r="F62" s="141"/>
      <c r="G62" s="141"/>
      <c r="H62" s="141"/>
      <c r="I62" s="141"/>
      <c r="J62" s="19"/>
      <c r="K62" s="20"/>
      <c r="L62" s="16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5"/>
    </row>
    <row r="63" spans="1:23" ht="15.75">
      <c r="A63" s="16"/>
      <c r="B63" s="21"/>
      <c r="C63" s="142"/>
      <c r="D63" s="143"/>
      <c r="E63" s="143"/>
      <c r="F63" s="143"/>
      <c r="G63" s="143"/>
      <c r="H63" s="143"/>
      <c r="I63" s="144"/>
      <c r="J63" s="22"/>
      <c r="K63" s="16"/>
      <c r="L63" s="16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5"/>
    </row>
    <row r="64" spans="1:23" ht="16.5" thickBot="1">
      <c r="A64" s="16"/>
      <c r="B64" s="21"/>
      <c r="C64" s="141" t="s">
        <v>23</v>
      </c>
      <c r="D64" s="141"/>
      <c r="E64" s="141"/>
      <c r="F64" s="141"/>
      <c r="G64" s="141"/>
      <c r="H64" s="141"/>
      <c r="I64" s="141"/>
      <c r="J64" s="22"/>
      <c r="K64" s="16"/>
      <c r="L64" s="16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5"/>
    </row>
    <row r="65" spans="1:23" ht="15.75">
      <c r="A65" s="16"/>
      <c r="B65" s="21"/>
      <c r="C65" s="142"/>
      <c r="D65" s="143"/>
      <c r="E65" s="143"/>
      <c r="F65" s="143"/>
      <c r="G65" s="143"/>
      <c r="H65" s="143"/>
      <c r="I65" s="144"/>
      <c r="J65" s="22"/>
      <c r="K65" s="16"/>
      <c r="L65" s="16"/>
      <c r="M65" s="123"/>
      <c r="N65" s="123" t="str">
        <f>IF(C63="","",IF(C65="","Campo 'URL do Curículo Lattes' do Pesquisador 3 vazio; ",""))</f>
        <v/>
      </c>
      <c r="O65" s="123"/>
      <c r="P65" s="123"/>
      <c r="Q65" s="123"/>
      <c r="R65" s="123"/>
      <c r="S65" s="123"/>
      <c r="T65" s="123"/>
      <c r="U65" s="123"/>
      <c r="V65" s="123"/>
      <c r="W65" s="125"/>
    </row>
    <row r="66" spans="1:23" ht="16.5" thickBot="1">
      <c r="A66" s="16"/>
      <c r="B66" s="21"/>
      <c r="C66" s="23" t="s">
        <v>27</v>
      </c>
      <c r="D66" s="23"/>
      <c r="E66" s="23"/>
      <c r="F66" s="23"/>
      <c r="G66" s="23"/>
      <c r="H66" s="23"/>
      <c r="I66" s="23"/>
      <c r="J66" s="24"/>
      <c r="K66" s="20"/>
      <c r="L66" s="16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5"/>
    </row>
    <row r="67" spans="1:23" ht="15.75">
      <c r="A67" s="16"/>
      <c r="B67" s="21"/>
      <c r="C67" s="130"/>
      <c r="D67" s="131"/>
      <c r="E67" s="131"/>
      <c r="F67" s="131"/>
      <c r="G67" s="131"/>
      <c r="H67" s="131"/>
      <c r="I67" s="131"/>
      <c r="J67" s="22"/>
      <c r="K67" s="16"/>
      <c r="L67" s="16"/>
      <c r="M67" s="123"/>
      <c r="N67" s="123" t="str">
        <f>IF(C63="","",IF(C67="","Campo 'Titulação' do Pesquisador 3 vazio; ",""))</f>
        <v/>
      </c>
      <c r="O67" s="123"/>
      <c r="P67" s="123"/>
      <c r="Q67" s="123"/>
      <c r="R67" s="123"/>
      <c r="S67" s="123"/>
      <c r="T67" s="123"/>
      <c r="U67" s="123"/>
      <c r="V67" s="123"/>
      <c r="W67" s="125"/>
    </row>
    <row r="68" spans="1:23" ht="16.5" thickBot="1">
      <c r="A68" s="16"/>
      <c r="B68" s="21"/>
      <c r="C68" s="25" t="s">
        <v>30</v>
      </c>
      <c r="D68" s="26"/>
      <c r="E68" s="26" t="s">
        <v>31</v>
      </c>
      <c r="F68" s="26"/>
      <c r="G68" s="25" t="s">
        <v>313</v>
      </c>
      <c r="H68" s="27"/>
      <c r="I68" s="28"/>
      <c r="J68" s="22"/>
      <c r="K68" s="16"/>
      <c r="L68" s="16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5"/>
    </row>
    <row r="69" spans="1:23" ht="15.75">
      <c r="A69" s="16"/>
      <c r="B69" s="21"/>
      <c r="C69" s="112"/>
      <c r="D69" s="27"/>
      <c r="E69" s="11"/>
      <c r="F69" s="27"/>
      <c r="G69" s="113"/>
      <c r="H69" s="27"/>
      <c r="I69" s="28"/>
      <c r="J69" s="22"/>
      <c r="K69" s="16"/>
      <c r="L69" s="16"/>
      <c r="M69" s="123"/>
      <c r="N69" s="123" t="str">
        <f>IF(C63="","",IF(C69="","Campo 'Data de nascimento' do Pesquisador 3 vazio; ",""))</f>
        <v/>
      </c>
      <c r="O69" s="123" t="str">
        <f>IF(C63="","",IF(E69="","Campo 'Nacionalidade' do Pesquisador 3 vazio; ",""))</f>
        <v/>
      </c>
      <c r="P69" s="123" t="str">
        <f>TEXT(G69,"00000000000")</f>
        <v>00000000000</v>
      </c>
      <c r="Q69" s="123" t="str">
        <f>IF(C63="","",IF(G69="", "Campo 'CPF' do Pesquisador 3 vazio; ",IF(LEN(P69)&lt;&gt;11,"CPF do Pesquisador 3 inválido; ", IF(AND(                   IF(IF(MOD((MID(P69,1,1)*10 + MID(P69,2,1)*9 + MID(P69,3,1)*8 + MID(P69,4,1)*7 + MID(P69,5,1)*6 + MID(P69,6,1)*5 + MID(P69,7,1)*4 + MID(P69,8,1)*3 + MID(P69,9,1)*2)*10, 11)=10,0,MOD((MID(P69,1,1)*10 + MID(P69,2,1)*9 + MID(P69,3,1)*8 + MID(P69,4,1)*7 + MID(P69,5,1)*6 + MID(P69,6,1)*5 + MID(P69,7,1)*4 + MID(P69,8,1)*3 + MID(P69,9,1)*2)*10, 11))=MID(P69,10,1)*1,"V","F")="V",                               IF(IF(MOD((MID(P69,1,1)*11 + MID(P69,2,1)*10 + MID(P69,3,1)*9 + MID(P69,4,1)*8 + MID(P69,5,1)*7 + MID(P69,6,1)*6 + MID(P69,7,1)*5 + MID(P69,8,1)*4 + MID(P69,9,1)*3  + MID(P69,10,1)*2)*10, 11)=10,0,MOD((MID(P69,1,1)*11 + MID(P69,2,1)*10 + MID(P69,3,1)*9 + MID(P69,4,1)*8 + MID(P69,5,1)*7 + MID(P69,6,1)*6 + MID(P69,7,1)*5 + MID(P69,8,1)*4 + MID(P69,9,1)*3 + MID(P69,10,1)*2 )*10, 11))=MID(P69,11,1)*1,"V","F")="V"                      ),"","CPF do Pesquisador 3 inválido; "))))</f>
        <v/>
      </c>
      <c r="R69" s="123"/>
      <c r="S69" s="123"/>
      <c r="T69" s="123"/>
      <c r="U69" s="123"/>
      <c r="V69" s="123"/>
      <c r="W69" s="125"/>
    </row>
    <row r="70" spans="1:23" ht="16.5" thickBot="1">
      <c r="A70" s="16"/>
      <c r="B70" s="21"/>
      <c r="C70" s="25" t="s">
        <v>324</v>
      </c>
      <c r="D70" s="27"/>
      <c r="E70" s="25" t="s">
        <v>35</v>
      </c>
      <c r="F70" s="27"/>
      <c r="G70" s="27" t="s">
        <v>36</v>
      </c>
      <c r="H70" s="27"/>
      <c r="I70" s="28"/>
      <c r="J70" s="22"/>
      <c r="K70" s="16"/>
      <c r="L70" s="16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5"/>
    </row>
    <row r="71" spans="1:23" ht="15.75">
      <c r="A71" s="16"/>
      <c r="B71" s="21"/>
      <c r="C71" s="29"/>
      <c r="D71" s="27"/>
      <c r="E71" s="11"/>
      <c r="F71" s="27"/>
      <c r="G71" s="116"/>
      <c r="H71" s="27"/>
      <c r="I71" s="28"/>
      <c r="J71" s="22"/>
      <c r="K71" s="16"/>
      <c r="L71" s="16"/>
      <c r="M71" s="123"/>
      <c r="N71" s="123" t="str">
        <f>IF(C63="","",IF(C71="","Campo 'RG' do Pesquisador 3 vazio; ",""))</f>
        <v/>
      </c>
      <c r="O71" s="123" t="str">
        <f>IF(C63="","",IF(E71="","Campo 'Órgão emissor' do RG do Pesquisador 3 vazio; ",""))</f>
        <v/>
      </c>
      <c r="P71" s="123" t="str">
        <f>IF(C63="","",IF(G71="","Campo 'UF' do RG do Pesquisador 3 vazio; ",""))</f>
        <v/>
      </c>
      <c r="Q71" s="123"/>
      <c r="R71" s="123"/>
      <c r="S71" s="123"/>
      <c r="T71" s="123"/>
      <c r="U71" s="123"/>
      <c r="V71" s="123"/>
      <c r="W71" s="125"/>
    </row>
    <row r="72" spans="1:23" ht="16.5" thickBot="1">
      <c r="A72" s="16"/>
      <c r="B72" s="21"/>
      <c r="C72" s="146" t="s">
        <v>315</v>
      </c>
      <c r="D72" s="146"/>
      <c r="E72" s="146" t="s">
        <v>317</v>
      </c>
      <c r="F72" s="146"/>
      <c r="G72" s="146" t="s">
        <v>316</v>
      </c>
      <c r="H72" s="146"/>
      <c r="I72" s="146"/>
      <c r="J72" s="22"/>
      <c r="K72" s="16"/>
      <c r="L72" s="16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5"/>
    </row>
    <row r="73" spans="1:23" ht="15.75">
      <c r="A73" s="16"/>
      <c r="B73" s="21"/>
      <c r="C73" s="114"/>
      <c r="D73" s="27"/>
      <c r="E73" s="115"/>
      <c r="F73" s="27"/>
      <c r="G73" s="115"/>
      <c r="H73" s="27"/>
      <c r="I73" s="28"/>
      <c r="J73" s="22"/>
      <c r="K73" s="16"/>
      <c r="L73" s="16"/>
      <c r="M73" s="123"/>
      <c r="N73" s="123" t="str">
        <f>IF(C63="","",IF(C73="","Campo 'Telefone celular' do Pesquisador 3 vazio; ",""))</f>
        <v/>
      </c>
      <c r="O73" s="123"/>
      <c r="P73" s="123" t="str">
        <f>IF(E63="","",IF(E73="","Campo 'Telefone celular' do Pesquisador 3 vazio; ",""))</f>
        <v/>
      </c>
      <c r="Q73" s="123"/>
      <c r="R73" s="123"/>
      <c r="S73" s="123"/>
      <c r="T73" s="123"/>
      <c r="U73" s="123"/>
      <c r="V73" s="123"/>
      <c r="W73" s="125"/>
    </row>
    <row r="74" spans="1:23" ht="16.5" thickBot="1">
      <c r="A74" s="16"/>
      <c r="B74" s="21"/>
      <c r="C74" s="25" t="s">
        <v>41</v>
      </c>
      <c r="D74" s="147"/>
      <c r="E74" s="147"/>
      <c r="F74" s="147"/>
      <c r="G74" s="147"/>
      <c r="H74" s="147"/>
      <c r="I74" s="147"/>
      <c r="J74" s="148"/>
      <c r="K74" s="30"/>
      <c r="L74" s="16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5"/>
    </row>
    <row r="75" spans="1:23" ht="15.75">
      <c r="A75" s="16"/>
      <c r="B75" s="21"/>
      <c r="C75" s="130"/>
      <c r="D75" s="131"/>
      <c r="E75" s="131"/>
      <c r="F75" s="131"/>
      <c r="G75" s="131"/>
      <c r="H75" s="131"/>
      <c r="I75" s="145"/>
      <c r="J75" s="22"/>
      <c r="K75" s="16"/>
      <c r="L75" s="16"/>
      <c r="M75" s="123"/>
      <c r="N75" s="123" t="str">
        <f>IF(C63="","",IF(C75="","Campo 'Email' do Pesquisador 3 vazio; ",IF(AND(ISNUMBER(SEARCH("@",C75)), ISNUMBER(SEARCH(".",C75))),"","E-mail do Pesquisador 3 inválido")))</f>
        <v/>
      </c>
      <c r="O75" s="123"/>
      <c r="P75" s="123"/>
      <c r="Q75" s="123"/>
      <c r="R75" s="123"/>
      <c r="S75" s="123"/>
      <c r="T75" s="123"/>
      <c r="U75" s="123"/>
      <c r="V75" s="123"/>
      <c r="W75" s="125"/>
    </row>
    <row r="76" spans="1:23" ht="15.75" thickBot="1">
      <c r="A76" s="16"/>
      <c r="B76" s="31"/>
      <c r="C76" s="32"/>
      <c r="D76" s="32"/>
      <c r="E76" s="32"/>
      <c r="F76" s="32"/>
      <c r="G76" s="32"/>
      <c r="H76" s="32"/>
      <c r="I76" s="32"/>
      <c r="J76" s="33"/>
      <c r="K76" s="16"/>
      <c r="L76" s="16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5"/>
    </row>
    <row r="77" spans="1:23" ht="15.75">
      <c r="A77" s="16"/>
      <c r="B77" s="16"/>
      <c r="C77" s="149" t="s">
        <v>64</v>
      </c>
      <c r="D77" s="149"/>
      <c r="E77" s="149"/>
      <c r="F77" s="149"/>
      <c r="G77" s="149"/>
      <c r="H77" s="149"/>
      <c r="I77" s="149"/>
      <c r="J77" s="149"/>
      <c r="K77" s="17"/>
      <c r="L77" s="16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5"/>
    </row>
    <row r="78" spans="1:23" ht="16.5" thickBot="1">
      <c r="A78" s="16"/>
      <c r="B78" s="18"/>
      <c r="C78" s="141" t="s">
        <v>62</v>
      </c>
      <c r="D78" s="141"/>
      <c r="E78" s="141"/>
      <c r="F78" s="141"/>
      <c r="G78" s="141"/>
      <c r="H78" s="141"/>
      <c r="I78" s="141"/>
      <c r="J78" s="19"/>
      <c r="K78" s="20"/>
      <c r="L78" s="16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5"/>
    </row>
    <row r="79" spans="1:23" ht="15.75">
      <c r="A79" s="16"/>
      <c r="B79" s="21"/>
      <c r="C79" s="142"/>
      <c r="D79" s="143"/>
      <c r="E79" s="143"/>
      <c r="F79" s="143"/>
      <c r="G79" s="143"/>
      <c r="H79" s="143"/>
      <c r="I79" s="144"/>
      <c r="J79" s="22"/>
      <c r="K79" s="16"/>
      <c r="L79" s="16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5"/>
    </row>
    <row r="80" spans="1:23" ht="16.5" thickBot="1">
      <c r="A80" s="16"/>
      <c r="B80" s="21"/>
      <c r="C80" s="141" t="s">
        <v>23</v>
      </c>
      <c r="D80" s="141"/>
      <c r="E80" s="141"/>
      <c r="F80" s="141"/>
      <c r="G80" s="141"/>
      <c r="H80" s="141"/>
      <c r="I80" s="141"/>
      <c r="J80" s="22"/>
      <c r="K80" s="16"/>
      <c r="L80" s="16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5"/>
    </row>
    <row r="81" spans="1:23" ht="15.75">
      <c r="A81" s="16"/>
      <c r="B81" s="21"/>
      <c r="C81" s="142"/>
      <c r="D81" s="143"/>
      <c r="E81" s="143"/>
      <c r="F81" s="143"/>
      <c r="G81" s="143"/>
      <c r="H81" s="143"/>
      <c r="I81" s="144"/>
      <c r="J81" s="22"/>
      <c r="K81" s="16"/>
      <c r="L81" s="16"/>
      <c r="M81" s="123"/>
      <c r="N81" s="123" t="str">
        <f>IF(C79="","",IF(C81="","Campo 'URL do Curículo Lattes' do Pesquisador 4 vazio; ",""))</f>
        <v/>
      </c>
      <c r="O81" s="123"/>
      <c r="P81" s="123"/>
      <c r="Q81" s="123"/>
      <c r="R81" s="123"/>
      <c r="S81" s="123"/>
      <c r="T81" s="123"/>
      <c r="U81" s="123"/>
      <c r="V81" s="123"/>
      <c r="W81" s="125"/>
    </row>
    <row r="82" spans="1:23" ht="16.5" thickBot="1">
      <c r="A82" s="16"/>
      <c r="B82" s="21"/>
      <c r="C82" s="23" t="s">
        <v>27</v>
      </c>
      <c r="D82" s="23"/>
      <c r="E82" s="23"/>
      <c r="F82" s="23"/>
      <c r="G82" s="23"/>
      <c r="H82" s="23"/>
      <c r="I82" s="23"/>
      <c r="J82" s="24"/>
      <c r="K82" s="20"/>
      <c r="L82" s="16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5"/>
    </row>
    <row r="83" spans="1:23" ht="15.75">
      <c r="A83" s="16"/>
      <c r="B83" s="21"/>
      <c r="C83" s="130"/>
      <c r="D83" s="131"/>
      <c r="E83" s="131"/>
      <c r="F83" s="131"/>
      <c r="G83" s="131"/>
      <c r="H83" s="131"/>
      <c r="I83" s="131"/>
      <c r="J83" s="22"/>
      <c r="K83" s="16"/>
      <c r="L83" s="16"/>
      <c r="M83" s="123"/>
      <c r="N83" s="123" t="str">
        <f>IF(C79="","",IF(C83="","Campo 'Titulação' do Pesquisador 4 vazio; ",""))</f>
        <v/>
      </c>
      <c r="O83" s="123"/>
      <c r="P83" s="123"/>
      <c r="Q83" s="123"/>
      <c r="R83" s="123"/>
      <c r="S83" s="123"/>
      <c r="T83" s="123"/>
      <c r="U83" s="123"/>
      <c r="V83" s="123"/>
      <c r="W83" s="125"/>
    </row>
    <row r="84" spans="1:23" ht="16.5" thickBot="1">
      <c r="A84" s="16"/>
      <c r="B84" s="21"/>
      <c r="C84" s="25" t="s">
        <v>30</v>
      </c>
      <c r="D84" s="26"/>
      <c r="E84" s="26" t="s">
        <v>31</v>
      </c>
      <c r="F84" s="26"/>
      <c r="G84" s="25" t="s">
        <v>313</v>
      </c>
      <c r="H84" s="27"/>
      <c r="I84" s="28"/>
      <c r="J84" s="22"/>
      <c r="K84" s="16"/>
      <c r="L84" s="16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5"/>
    </row>
    <row r="85" spans="1:23" ht="15.75">
      <c r="A85" s="16"/>
      <c r="B85" s="21"/>
      <c r="C85" s="112"/>
      <c r="D85" s="27"/>
      <c r="E85" s="11"/>
      <c r="F85" s="27"/>
      <c r="G85" s="113"/>
      <c r="H85" s="27"/>
      <c r="I85" s="28"/>
      <c r="J85" s="22"/>
      <c r="K85" s="16"/>
      <c r="L85" s="16"/>
      <c r="M85" s="123"/>
      <c r="N85" s="123" t="str">
        <f>IF(C79="","",IF(C85="","Campo 'Data de nascimento' do Pesquisador 4 vazio; ",""))</f>
        <v/>
      </c>
      <c r="O85" s="123" t="str">
        <f>IF(C79="","",IF(E85="","Campo 'Nacionalidade' do Pesquisador 4 vazio; ",""))</f>
        <v/>
      </c>
      <c r="P85" s="123" t="str">
        <f>TEXT(G85,"00000000000")</f>
        <v>00000000000</v>
      </c>
      <c r="Q85" s="123" t="str">
        <f>IF(C79="","",IF(G85="", "Campo 'CPF' do Pesquisador 4 vazio; ",IF(LEN(P85)&lt;&gt;11,"CPF do Pesquisador 4 inválido; ", IF(AND(                   IF(IF(MOD((MID(P85,1,1)*10 + MID(P85,2,1)*9 + MID(P85,3,1)*8 + MID(P85,4,1)*7 + MID(P85,5,1)*6 + MID(P85,6,1)*5 + MID(P85,7,1)*4 + MID(P85,8,1)*3 + MID(P85,9,1)*2)*10, 11)=10,0,MOD((MID(P85,1,1)*10 + MID(P85,2,1)*9 + MID(P85,3,1)*8 + MID(P85,4,1)*7 + MID(P85,5,1)*6 + MID(P85,6,1)*5 + MID(P85,7,1)*4 + MID(P85,8,1)*3 + MID(P85,9,1)*2)*10, 11))=MID(P85,10,1)*1,"V","F")="V",                               IF(IF(MOD((MID(P85,1,1)*11 + MID(P85,2,1)*10 + MID(P85,3,1)*9 + MID(P85,4,1)*8 + MID(P85,5,1)*7 + MID(P85,6,1)*6 + MID(P85,7,1)*5 + MID(P85,8,1)*4 + MID(P85,9,1)*3  + MID(P85,10,1)*2)*10, 11)=10,0,MOD((MID(P85,1,1)*11 + MID(P85,2,1)*10 + MID(P85,3,1)*9 + MID(P85,4,1)*8 + MID(P85,5,1)*7 + MID(P85,6,1)*6 + MID(P85,7,1)*5 + MID(P85,8,1)*4 + MID(P85,9,1)*3 + MID(P85,10,1)*2 )*10, 11))=MID(P85,11,1)*1,"V","F")="V"                      ),"","CPF do Pesquisador 4 inválido; "))))</f>
        <v/>
      </c>
      <c r="R85" s="123"/>
      <c r="S85" s="123"/>
      <c r="T85" s="123"/>
      <c r="U85" s="123"/>
      <c r="V85" s="123"/>
      <c r="W85" s="125"/>
    </row>
    <row r="86" spans="1:23" ht="16.5" thickBot="1">
      <c r="A86" s="16"/>
      <c r="B86" s="21"/>
      <c r="C86" s="25" t="s">
        <v>324</v>
      </c>
      <c r="D86" s="27"/>
      <c r="E86" s="25" t="s">
        <v>35</v>
      </c>
      <c r="F86" s="27"/>
      <c r="G86" s="27" t="s">
        <v>36</v>
      </c>
      <c r="H86" s="27"/>
      <c r="I86" s="28"/>
      <c r="J86" s="22"/>
      <c r="K86" s="16"/>
      <c r="L86" s="16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5"/>
    </row>
    <row r="87" spans="1:23" ht="15.75">
      <c r="A87" s="16"/>
      <c r="B87" s="21"/>
      <c r="C87" s="29"/>
      <c r="D87" s="27"/>
      <c r="E87" s="11"/>
      <c r="F87" s="27"/>
      <c r="G87" s="116"/>
      <c r="H87" s="27"/>
      <c r="I87" s="28"/>
      <c r="J87" s="22"/>
      <c r="K87" s="16"/>
      <c r="L87" s="16"/>
      <c r="M87" s="123"/>
      <c r="N87" s="123" t="str">
        <f>IF(C79="","",IF(C87="","Campo 'RG' do Pesquisador 4 vazio; ",""))</f>
        <v/>
      </c>
      <c r="O87" s="123" t="str">
        <f>IF(C79="","",IF(E87="","Campo 'Órgão emissor' do RG do Pesquisador 4 vazio; ",""))</f>
        <v/>
      </c>
      <c r="P87" s="123" t="str">
        <f>IF(C79="","",IF(G87="","Campo 'UF' do RG do Pesquisador 4 vazio; ",""))</f>
        <v/>
      </c>
      <c r="Q87" s="123"/>
      <c r="R87" s="123"/>
      <c r="S87" s="123"/>
      <c r="T87" s="123"/>
      <c r="U87" s="123"/>
      <c r="V87" s="123"/>
      <c r="W87" s="125"/>
    </row>
    <row r="88" spans="1:23" ht="16.5" thickBot="1">
      <c r="A88" s="16"/>
      <c r="B88" s="21"/>
      <c r="C88" s="146" t="s">
        <v>315</v>
      </c>
      <c r="D88" s="146"/>
      <c r="E88" s="146" t="s">
        <v>317</v>
      </c>
      <c r="F88" s="146"/>
      <c r="G88" s="146" t="s">
        <v>316</v>
      </c>
      <c r="H88" s="146"/>
      <c r="I88" s="146"/>
      <c r="J88" s="22"/>
      <c r="K88" s="16"/>
      <c r="L88" s="16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5"/>
    </row>
    <row r="89" spans="1:23" ht="15.75">
      <c r="A89" s="16"/>
      <c r="B89" s="21"/>
      <c r="C89" s="114"/>
      <c r="D89" s="27"/>
      <c r="E89" s="115"/>
      <c r="F89" s="27"/>
      <c r="G89" s="115"/>
      <c r="H89" s="27"/>
      <c r="I89" s="28"/>
      <c r="J89" s="22"/>
      <c r="K89" s="16"/>
      <c r="L89" s="16"/>
      <c r="M89" s="123"/>
      <c r="N89" s="123" t="str">
        <f>IF(C79="","",IF(C89="","Campo 'Telefone celular' do Pesquisador 4 vazio; ",""))</f>
        <v/>
      </c>
      <c r="O89" s="123"/>
      <c r="P89" s="123" t="str">
        <f>IF(E79="","",IF(E89="","Campo 'Telefone celular' do Pesquisador 4 vazio; ",""))</f>
        <v/>
      </c>
      <c r="Q89" s="123"/>
      <c r="R89" s="123"/>
      <c r="S89" s="123"/>
      <c r="T89" s="123"/>
      <c r="U89" s="123"/>
      <c r="V89" s="123"/>
      <c r="W89" s="125"/>
    </row>
    <row r="90" spans="1:23" ht="16.5" thickBot="1">
      <c r="A90" s="16"/>
      <c r="B90" s="21"/>
      <c r="C90" s="25" t="s">
        <v>41</v>
      </c>
      <c r="D90" s="147"/>
      <c r="E90" s="147"/>
      <c r="F90" s="147"/>
      <c r="G90" s="147"/>
      <c r="H90" s="147"/>
      <c r="I90" s="147"/>
      <c r="J90" s="148"/>
      <c r="K90" s="30"/>
      <c r="L90" s="16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5"/>
    </row>
    <row r="91" spans="1:23" ht="15.75">
      <c r="A91" s="16"/>
      <c r="B91" s="21"/>
      <c r="C91" s="130"/>
      <c r="D91" s="131"/>
      <c r="E91" s="131"/>
      <c r="F91" s="131"/>
      <c r="G91" s="131"/>
      <c r="H91" s="131"/>
      <c r="I91" s="145"/>
      <c r="J91" s="22"/>
      <c r="K91" s="16"/>
      <c r="L91" s="16"/>
      <c r="M91" s="123"/>
      <c r="N91" s="123" t="str">
        <f>IF(C79="","",IF(C91="","Campo 'Email' do Pesquisador 4 vazio; ",IF(AND(ISNUMBER(SEARCH("@",C91)), ISNUMBER(SEARCH(".",C91))),"","E-mail do Pesquisador 4 inválido")))</f>
        <v/>
      </c>
      <c r="O91" s="123"/>
      <c r="P91" s="123"/>
      <c r="Q91" s="123"/>
      <c r="R91" s="123"/>
      <c r="S91" s="123"/>
      <c r="T91" s="123"/>
      <c r="U91" s="123"/>
      <c r="V91" s="123"/>
      <c r="W91" s="125"/>
    </row>
    <row r="92" spans="1:23" ht="15.75" thickBot="1">
      <c r="A92" s="16"/>
      <c r="B92" s="31"/>
      <c r="C92" s="32"/>
      <c r="D92" s="32"/>
      <c r="E92" s="32"/>
      <c r="F92" s="32"/>
      <c r="G92" s="32"/>
      <c r="H92" s="32"/>
      <c r="I92" s="32"/>
      <c r="J92" s="33"/>
      <c r="K92" s="16"/>
      <c r="L92" s="16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5"/>
    </row>
    <row r="93" spans="1:2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5"/>
    </row>
    <row r="94" spans="1:23" ht="15.75">
      <c r="A94" s="34"/>
      <c r="B94" s="34"/>
      <c r="C94" s="150" t="s">
        <v>65</v>
      </c>
      <c r="D94" s="150"/>
      <c r="E94" s="150"/>
      <c r="F94" s="150"/>
      <c r="G94" s="150"/>
      <c r="H94" s="150"/>
      <c r="I94" s="150"/>
      <c r="J94" s="150"/>
      <c r="K94" s="35"/>
      <c r="L94" s="34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5"/>
    </row>
    <row r="95" spans="1:23" ht="15.75">
      <c r="A95" s="36"/>
      <c r="B95" s="36"/>
      <c r="C95" s="150" t="s">
        <v>66</v>
      </c>
      <c r="D95" s="150"/>
      <c r="E95" s="150"/>
      <c r="F95" s="150"/>
      <c r="G95" s="150"/>
      <c r="H95" s="150"/>
      <c r="I95" s="150"/>
      <c r="J95" s="37"/>
      <c r="K95" s="37"/>
      <c r="L95" s="36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5"/>
    </row>
    <row r="96" spans="1:23" ht="16.5" thickBot="1">
      <c r="A96" s="38"/>
      <c r="B96" s="18"/>
      <c r="C96" s="141" t="s">
        <v>62</v>
      </c>
      <c r="D96" s="141"/>
      <c r="E96" s="141"/>
      <c r="F96" s="141"/>
      <c r="G96" s="141"/>
      <c r="H96" s="141"/>
      <c r="I96" s="141"/>
      <c r="J96" s="39"/>
      <c r="K96" s="19"/>
      <c r="L96" s="38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5"/>
    </row>
    <row r="97" spans="1:23" ht="15.75">
      <c r="A97" s="38"/>
      <c r="B97" s="21"/>
      <c r="C97" s="142"/>
      <c r="D97" s="143"/>
      <c r="E97" s="143"/>
      <c r="F97" s="143"/>
      <c r="G97" s="143"/>
      <c r="H97" s="143"/>
      <c r="I97" s="143"/>
      <c r="J97" s="151"/>
      <c r="K97" s="22"/>
      <c r="L97" s="38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5"/>
    </row>
    <row r="98" spans="1:23" ht="16.5" thickBot="1">
      <c r="A98" s="38"/>
      <c r="B98" s="21"/>
      <c r="C98" s="23" t="s">
        <v>67</v>
      </c>
      <c r="D98" s="23"/>
      <c r="E98" s="23"/>
      <c r="F98" s="23"/>
      <c r="G98" s="23"/>
      <c r="H98" s="23"/>
      <c r="I98" s="23"/>
      <c r="J98" s="28"/>
      <c r="K98" s="22"/>
      <c r="L98" s="38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5"/>
    </row>
    <row r="99" spans="1:23" ht="15.75">
      <c r="A99" s="38"/>
      <c r="B99" s="21"/>
      <c r="C99" s="142"/>
      <c r="D99" s="143"/>
      <c r="E99" s="143"/>
      <c r="F99" s="143"/>
      <c r="G99" s="143"/>
      <c r="H99" s="143"/>
      <c r="I99" s="143"/>
      <c r="J99" s="151"/>
      <c r="K99" s="22"/>
      <c r="L99" s="38"/>
      <c r="M99" s="123"/>
      <c r="N99" s="123" t="str">
        <f>IF(C97="","",IF(C99="","Campo 'Qualificação' do Técnico 1 vazio; ",""))</f>
        <v/>
      </c>
      <c r="O99" s="123"/>
      <c r="P99" s="123"/>
      <c r="Q99" s="123"/>
      <c r="R99" s="123"/>
      <c r="S99" s="123"/>
      <c r="T99" s="123"/>
      <c r="U99" s="123"/>
      <c r="V99" s="123"/>
      <c r="W99" s="125"/>
    </row>
    <row r="100" spans="1:23" ht="16.5" thickBot="1">
      <c r="A100" s="38"/>
      <c r="B100" s="21"/>
      <c r="C100" s="146" t="s">
        <v>68</v>
      </c>
      <c r="D100" s="146"/>
      <c r="E100" s="146" t="s">
        <v>31</v>
      </c>
      <c r="F100" s="146"/>
      <c r="G100" s="146" t="s">
        <v>32</v>
      </c>
      <c r="H100" s="146"/>
      <c r="I100" s="146"/>
      <c r="J100" s="28"/>
      <c r="K100" s="22"/>
      <c r="L100" s="38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5"/>
    </row>
    <row r="101" spans="1:23">
      <c r="A101" s="38"/>
      <c r="B101" s="21"/>
      <c r="C101" s="152"/>
      <c r="D101" s="153"/>
      <c r="E101" s="153"/>
      <c r="F101" s="153"/>
      <c r="G101" s="153"/>
      <c r="H101" s="153"/>
      <c r="I101" s="153"/>
      <c r="J101" s="154"/>
      <c r="K101" s="22"/>
      <c r="L101" s="38"/>
      <c r="M101" s="123"/>
      <c r="N101" s="123" t="str">
        <f>IF(C97="","",IF(C101="","Campo 'Qualificação' do Técnico 1 vazio; ",""))</f>
        <v/>
      </c>
      <c r="O101" s="123"/>
      <c r="P101" s="123"/>
      <c r="Q101" s="123"/>
      <c r="R101" s="123"/>
      <c r="S101" s="123"/>
      <c r="T101" s="123"/>
      <c r="U101" s="123"/>
      <c r="V101" s="123"/>
      <c r="W101" s="125"/>
    </row>
    <row r="102" spans="1:23">
      <c r="A102" s="38"/>
      <c r="B102" s="21"/>
      <c r="C102" s="155"/>
      <c r="D102" s="156"/>
      <c r="E102" s="156"/>
      <c r="F102" s="156"/>
      <c r="G102" s="156"/>
      <c r="H102" s="156"/>
      <c r="I102" s="156"/>
      <c r="J102" s="157"/>
      <c r="K102" s="22"/>
      <c r="L102" s="38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5"/>
    </row>
    <row r="103" spans="1:23" ht="15.75" thickBot="1">
      <c r="A103" s="38"/>
      <c r="B103" s="31"/>
      <c r="C103" s="32"/>
      <c r="D103" s="32"/>
      <c r="E103" s="32"/>
      <c r="F103" s="32"/>
      <c r="G103" s="32"/>
      <c r="H103" s="32"/>
      <c r="I103" s="32"/>
      <c r="J103" s="32"/>
      <c r="K103" s="33"/>
      <c r="L103" s="38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5"/>
    </row>
    <row r="104" spans="1:23" ht="15.75">
      <c r="A104" s="36"/>
      <c r="B104" s="36"/>
      <c r="C104" s="150" t="s">
        <v>69</v>
      </c>
      <c r="D104" s="150"/>
      <c r="E104" s="150"/>
      <c r="F104" s="150"/>
      <c r="G104" s="150"/>
      <c r="H104" s="150"/>
      <c r="I104" s="150"/>
      <c r="J104" s="37"/>
      <c r="K104" s="37"/>
      <c r="L104" s="36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5"/>
    </row>
    <row r="105" spans="1:23" ht="16.5" thickBot="1">
      <c r="A105" s="38"/>
      <c r="B105" s="18"/>
      <c r="C105" s="141" t="s">
        <v>62</v>
      </c>
      <c r="D105" s="141"/>
      <c r="E105" s="141"/>
      <c r="F105" s="141"/>
      <c r="G105" s="141"/>
      <c r="H105" s="141"/>
      <c r="I105" s="141"/>
      <c r="J105" s="39"/>
      <c r="K105" s="19"/>
      <c r="L105" s="38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5"/>
    </row>
    <row r="106" spans="1:23" ht="15.75">
      <c r="A106" s="38"/>
      <c r="B106" s="21"/>
      <c r="C106" s="142"/>
      <c r="D106" s="143"/>
      <c r="E106" s="143"/>
      <c r="F106" s="143"/>
      <c r="G106" s="143"/>
      <c r="H106" s="143"/>
      <c r="I106" s="143"/>
      <c r="J106" s="151"/>
      <c r="K106" s="22"/>
      <c r="L106" s="38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5"/>
    </row>
    <row r="107" spans="1:23" ht="16.5" thickBot="1">
      <c r="A107" s="38"/>
      <c r="B107" s="21"/>
      <c r="C107" s="23" t="s">
        <v>67</v>
      </c>
      <c r="D107" s="23"/>
      <c r="E107" s="23"/>
      <c r="F107" s="23"/>
      <c r="G107" s="23"/>
      <c r="H107" s="23"/>
      <c r="I107" s="23"/>
      <c r="J107" s="28"/>
      <c r="K107" s="22"/>
      <c r="L107" s="38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5"/>
    </row>
    <row r="108" spans="1:23" ht="15.75">
      <c r="A108" s="38"/>
      <c r="B108" s="21"/>
      <c r="C108" s="142"/>
      <c r="D108" s="143"/>
      <c r="E108" s="143"/>
      <c r="F108" s="143"/>
      <c r="G108" s="143"/>
      <c r="H108" s="143"/>
      <c r="I108" s="143"/>
      <c r="J108" s="151"/>
      <c r="K108" s="22"/>
      <c r="L108" s="38"/>
      <c r="M108" s="123"/>
      <c r="N108" s="123" t="str">
        <f>IF(C106="","",IF(C108="","Campo 'Qualificação' do Técnico 2 vazio; ",""))</f>
        <v/>
      </c>
      <c r="O108" s="123"/>
      <c r="P108" s="123"/>
      <c r="Q108" s="123"/>
      <c r="R108" s="123"/>
      <c r="S108" s="123"/>
      <c r="T108" s="123"/>
      <c r="U108" s="123"/>
      <c r="V108" s="123"/>
      <c r="W108" s="125"/>
    </row>
    <row r="109" spans="1:23" ht="16.5" thickBot="1">
      <c r="A109" s="38"/>
      <c r="B109" s="21"/>
      <c r="C109" s="146" t="s">
        <v>68</v>
      </c>
      <c r="D109" s="146"/>
      <c r="E109" s="146" t="s">
        <v>31</v>
      </c>
      <c r="F109" s="146"/>
      <c r="G109" s="146" t="s">
        <v>32</v>
      </c>
      <c r="H109" s="146"/>
      <c r="I109" s="146"/>
      <c r="J109" s="28"/>
      <c r="K109" s="22"/>
      <c r="L109" s="38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5"/>
    </row>
    <row r="110" spans="1:23">
      <c r="A110" s="38"/>
      <c r="B110" s="21"/>
      <c r="C110" s="152"/>
      <c r="D110" s="153"/>
      <c r="E110" s="153"/>
      <c r="F110" s="153"/>
      <c r="G110" s="153"/>
      <c r="H110" s="153"/>
      <c r="I110" s="153"/>
      <c r="J110" s="154"/>
      <c r="K110" s="22"/>
      <c r="L110" s="38"/>
      <c r="M110" s="123"/>
      <c r="N110" s="123" t="str">
        <f>IF(C106="","",IF(C110="","Campo 'Qualificação' do Técnico 2 vazio; ",""))</f>
        <v/>
      </c>
      <c r="O110" s="123"/>
      <c r="P110" s="123"/>
      <c r="Q110" s="123"/>
      <c r="R110" s="123"/>
      <c r="S110" s="123"/>
      <c r="T110" s="123"/>
      <c r="U110" s="123"/>
      <c r="V110" s="123"/>
      <c r="W110" s="125"/>
    </row>
    <row r="111" spans="1:23">
      <c r="A111" s="38"/>
      <c r="B111" s="21"/>
      <c r="C111" s="155"/>
      <c r="D111" s="156"/>
      <c r="E111" s="156"/>
      <c r="F111" s="156"/>
      <c r="G111" s="156"/>
      <c r="H111" s="156"/>
      <c r="I111" s="156"/>
      <c r="J111" s="157"/>
      <c r="K111" s="22"/>
      <c r="L111" s="38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5"/>
    </row>
    <row r="112" spans="1:23" ht="15.75" thickBot="1">
      <c r="A112" s="38"/>
      <c r="B112" s="31"/>
      <c r="C112" s="32"/>
      <c r="D112" s="32"/>
      <c r="E112" s="32"/>
      <c r="F112" s="32"/>
      <c r="G112" s="32"/>
      <c r="H112" s="32"/>
      <c r="I112" s="32"/>
      <c r="J112" s="32"/>
      <c r="K112" s="33"/>
      <c r="L112" s="38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5"/>
    </row>
    <row r="113" spans="1:23" ht="15.75">
      <c r="A113" s="36"/>
      <c r="B113" s="36"/>
      <c r="C113" s="40" t="s">
        <v>70</v>
      </c>
      <c r="D113" s="40"/>
      <c r="E113" s="40"/>
      <c r="F113" s="40"/>
      <c r="G113" s="40"/>
      <c r="H113" s="40"/>
      <c r="I113" s="40"/>
      <c r="J113" s="37"/>
      <c r="K113" s="37"/>
      <c r="L113" s="36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5"/>
    </row>
    <row r="114" spans="1:23" ht="16.5" thickBot="1">
      <c r="A114" s="38"/>
      <c r="B114" s="18"/>
      <c r="C114" s="141" t="s">
        <v>62</v>
      </c>
      <c r="D114" s="141"/>
      <c r="E114" s="141"/>
      <c r="F114" s="141"/>
      <c r="G114" s="141"/>
      <c r="H114" s="141"/>
      <c r="I114" s="141"/>
      <c r="J114" s="39"/>
      <c r="K114" s="19"/>
      <c r="L114" s="38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5"/>
    </row>
    <row r="115" spans="1:23" ht="15.75">
      <c r="A115" s="38"/>
      <c r="B115" s="21"/>
      <c r="C115" s="142"/>
      <c r="D115" s="143"/>
      <c r="E115" s="143"/>
      <c r="F115" s="143"/>
      <c r="G115" s="143"/>
      <c r="H115" s="143"/>
      <c r="I115" s="143"/>
      <c r="J115" s="151"/>
      <c r="K115" s="22"/>
      <c r="L115" s="38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5"/>
    </row>
    <row r="116" spans="1:23" ht="16.5" thickBot="1">
      <c r="A116" s="38"/>
      <c r="B116" s="21"/>
      <c r="C116" s="23" t="s">
        <v>67</v>
      </c>
      <c r="D116" s="23"/>
      <c r="E116" s="23"/>
      <c r="F116" s="23"/>
      <c r="G116" s="23"/>
      <c r="H116" s="23"/>
      <c r="I116" s="23"/>
      <c r="J116" s="28"/>
      <c r="K116" s="22"/>
      <c r="L116" s="38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5"/>
    </row>
    <row r="117" spans="1:23" ht="15.75">
      <c r="A117" s="38"/>
      <c r="B117" s="21"/>
      <c r="C117" s="142"/>
      <c r="D117" s="143"/>
      <c r="E117" s="143"/>
      <c r="F117" s="143"/>
      <c r="G117" s="143"/>
      <c r="H117" s="143"/>
      <c r="I117" s="143"/>
      <c r="J117" s="151"/>
      <c r="K117" s="22"/>
      <c r="L117" s="38"/>
      <c r="M117" s="123"/>
      <c r="N117" s="123" t="str">
        <f>IF(C115="","",IF(C117="","Campo 'Qualificação' do Técnico 3 vazio; ",""))</f>
        <v/>
      </c>
      <c r="O117" s="123"/>
      <c r="P117" s="123"/>
      <c r="Q117" s="123"/>
      <c r="R117" s="123"/>
      <c r="S117" s="123"/>
      <c r="T117" s="123"/>
      <c r="U117" s="123"/>
      <c r="V117" s="123"/>
      <c r="W117" s="125"/>
    </row>
    <row r="118" spans="1:23" ht="16.5" thickBot="1">
      <c r="A118" s="38"/>
      <c r="B118" s="21"/>
      <c r="C118" s="146" t="s">
        <v>68</v>
      </c>
      <c r="D118" s="146"/>
      <c r="E118" s="146" t="s">
        <v>31</v>
      </c>
      <c r="F118" s="146"/>
      <c r="G118" s="146" t="s">
        <v>32</v>
      </c>
      <c r="H118" s="146"/>
      <c r="I118" s="146"/>
      <c r="J118" s="28"/>
      <c r="K118" s="22"/>
      <c r="L118" s="38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5"/>
    </row>
    <row r="119" spans="1:23">
      <c r="A119" s="38"/>
      <c r="B119" s="21"/>
      <c r="C119" s="152"/>
      <c r="D119" s="153"/>
      <c r="E119" s="153"/>
      <c r="F119" s="153"/>
      <c r="G119" s="153"/>
      <c r="H119" s="153"/>
      <c r="I119" s="153"/>
      <c r="J119" s="154"/>
      <c r="K119" s="22"/>
      <c r="L119" s="38"/>
      <c r="M119" s="123"/>
      <c r="N119" s="123" t="str">
        <f>IF(C115="","",IF(C119="","Campo 'Qualificação' do Técnico 3 vazio; ",""))</f>
        <v/>
      </c>
      <c r="O119" s="123"/>
      <c r="P119" s="123"/>
      <c r="Q119" s="123"/>
      <c r="R119" s="123"/>
      <c r="S119" s="123"/>
      <c r="T119" s="123"/>
      <c r="U119" s="123"/>
      <c r="V119" s="123"/>
      <c r="W119" s="125"/>
    </row>
    <row r="120" spans="1:23">
      <c r="A120" s="38"/>
      <c r="B120" s="21"/>
      <c r="C120" s="155"/>
      <c r="D120" s="156"/>
      <c r="E120" s="156"/>
      <c r="F120" s="156"/>
      <c r="G120" s="156"/>
      <c r="H120" s="156"/>
      <c r="I120" s="156"/>
      <c r="J120" s="157"/>
      <c r="K120" s="22"/>
      <c r="L120" s="38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5"/>
    </row>
    <row r="121" spans="1:23" ht="15.75" thickBot="1">
      <c r="A121" s="38"/>
      <c r="B121" s="31"/>
      <c r="C121" s="32"/>
      <c r="D121" s="32"/>
      <c r="E121" s="32"/>
      <c r="F121" s="32"/>
      <c r="G121" s="32"/>
      <c r="H121" s="32"/>
      <c r="I121" s="32"/>
      <c r="J121" s="32"/>
      <c r="K121" s="33"/>
      <c r="L121" s="38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5"/>
    </row>
    <row r="122" spans="1:23" ht="15.75">
      <c r="A122" s="36"/>
      <c r="B122" s="36"/>
      <c r="C122" s="150"/>
      <c r="D122" s="150"/>
      <c r="E122" s="150"/>
      <c r="F122" s="150"/>
      <c r="G122" s="150"/>
      <c r="H122" s="150"/>
      <c r="I122" s="150"/>
      <c r="J122" s="37"/>
      <c r="K122" s="37"/>
      <c r="L122" s="36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5"/>
    </row>
    <row r="123" spans="1:23" ht="15.75">
      <c r="A123" s="1"/>
      <c r="B123" s="1"/>
      <c r="C123" s="135" t="s">
        <v>323</v>
      </c>
      <c r="D123" s="135"/>
      <c r="E123" s="135"/>
      <c r="F123" s="135"/>
      <c r="G123" s="135"/>
      <c r="H123" s="135"/>
      <c r="I123" s="135"/>
      <c r="J123" s="135"/>
      <c r="K123" s="2"/>
      <c r="L123" s="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5"/>
    </row>
    <row r="124" spans="1:23" ht="15.75">
      <c r="A124" s="41"/>
      <c r="B124" s="41"/>
      <c r="C124" s="158" t="s">
        <v>71</v>
      </c>
      <c r="D124" s="158"/>
      <c r="E124" s="158"/>
      <c r="F124" s="158"/>
      <c r="G124" s="158"/>
      <c r="H124" s="158"/>
      <c r="I124" s="158"/>
      <c r="J124" s="158"/>
      <c r="K124" s="42"/>
      <c r="L124" s="4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5"/>
    </row>
    <row r="125" spans="1:23" ht="16.5" thickBot="1">
      <c r="A125" s="44"/>
      <c r="B125" s="44"/>
      <c r="C125" s="159" t="s">
        <v>72</v>
      </c>
      <c r="D125" s="159"/>
      <c r="E125" s="159"/>
      <c r="F125" s="159"/>
      <c r="G125" s="159"/>
      <c r="H125" s="159"/>
      <c r="I125" s="159"/>
      <c r="J125" s="159"/>
      <c r="K125" s="45"/>
      <c r="L125" s="44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5"/>
    </row>
    <row r="126" spans="1:23" ht="30.75" customHeight="1">
      <c r="A126" s="44"/>
      <c r="B126" s="44"/>
      <c r="C126" s="160"/>
      <c r="D126" s="161"/>
      <c r="E126" s="161"/>
      <c r="F126" s="161"/>
      <c r="G126" s="161"/>
      <c r="H126" s="161"/>
      <c r="I126" s="161"/>
      <c r="J126" s="161"/>
      <c r="K126" s="45"/>
      <c r="L126" s="44"/>
      <c r="M126" s="123"/>
      <c r="N126" s="123" t="str">
        <f>IF(C126="","Campo 'Título do projeto' vazio; ","")</f>
        <v xml:space="preserve">Campo 'Título do projeto' vazio; </v>
      </c>
      <c r="O126" s="123"/>
      <c r="P126" s="123"/>
      <c r="Q126" s="123"/>
      <c r="R126" s="123"/>
      <c r="S126" s="123"/>
      <c r="T126" s="123"/>
      <c r="U126" s="123"/>
      <c r="V126" s="123"/>
      <c r="W126" s="125"/>
    </row>
    <row r="127" spans="1:23" ht="16.5" thickBot="1">
      <c r="A127" s="44"/>
      <c r="B127" s="44"/>
      <c r="C127" s="159" t="s">
        <v>321</v>
      </c>
      <c r="D127" s="159"/>
      <c r="E127" s="159"/>
      <c r="F127" s="159"/>
      <c r="G127" s="159"/>
      <c r="H127" s="159"/>
      <c r="I127" s="159"/>
      <c r="J127" s="159"/>
      <c r="K127" s="45"/>
      <c r="L127" s="44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5"/>
    </row>
    <row r="128" spans="1:23" ht="15.75">
      <c r="A128" s="44"/>
      <c r="B128" s="44"/>
      <c r="C128" s="142"/>
      <c r="D128" s="143"/>
      <c r="E128" s="143"/>
      <c r="F128" s="143"/>
      <c r="G128" s="143"/>
      <c r="H128" s="143"/>
      <c r="I128" s="143"/>
      <c r="J128" s="143"/>
      <c r="K128" s="45"/>
      <c r="L128" s="44"/>
      <c r="M128" s="123"/>
      <c r="N128" s="123" t="str">
        <f>IF(C128="","Campo 'Palavras chave' do projeto vazio; ","")</f>
        <v xml:space="preserve">Campo 'Palavras chave' do projeto vazio; </v>
      </c>
      <c r="O128" s="123"/>
      <c r="P128" s="123"/>
      <c r="Q128" s="123"/>
      <c r="R128" s="123"/>
      <c r="S128" s="123"/>
      <c r="T128" s="123"/>
      <c r="U128" s="123"/>
      <c r="V128" s="123"/>
      <c r="W128" s="125"/>
    </row>
    <row r="129" spans="1:23" ht="16.5" thickBot="1">
      <c r="A129" s="44"/>
      <c r="B129" s="44"/>
      <c r="C129" s="159" t="s">
        <v>73</v>
      </c>
      <c r="D129" s="159"/>
      <c r="E129" s="159"/>
      <c r="F129" s="159"/>
      <c r="G129" s="159"/>
      <c r="H129" s="159"/>
      <c r="I129" s="159"/>
      <c r="J129" s="159"/>
      <c r="K129" s="45"/>
      <c r="L129" s="44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5"/>
    </row>
    <row r="130" spans="1:23" ht="31.5" customHeight="1">
      <c r="A130" s="44"/>
      <c r="B130" s="44"/>
      <c r="C130" s="142"/>
      <c r="D130" s="143"/>
      <c r="E130" s="143"/>
      <c r="F130" s="143"/>
      <c r="G130" s="143"/>
      <c r="H130" s="143"/>
      <c r="I130" s="143"/>
      <c r="J130" s="143"/>
      <c r="K130" s="44"/>
      <c r="L130" s="44"/>
      <c r="M130" s="123"/>
      <c r="N130" s="123" t="str">
        <f>IF(C130="","Campo 'Eixo prioritário' do projeto vazio; ","")</f>
        <v xml:space="preserve">Campo 'Eixo prioritário' do projeto vazio; </v>
      </c>
      <c r="O130" s="123"/>
      <c r="P130" s="123"/>
      <c r="Q130" s="123"/>
      <c r="R130" s="123"/>
      <c r="S130" s="123"/>
      <c r="T130" s="123"/>
      <c r="U130" s="123"/>
      <c r="V130" s="123"/>
      <c r="W130" s="125"/>
    </row>
    <row r="131" spans="1:23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5"/>
    </row>
    <row r="132" spans="1:23" ht="15.75">
      <c r="A132" s="46"/>
      <c r="B132" s="46"/>
      <c r="C132" s="165" t="s">
        <v>74</v>
      </c>
      <c r="D132" s="165"/>
      <c r="E132" s="165"/>
      <c r="F132" s="165"/>
      <c r="G132" s="165"/>
      <c r="H132" s="165"/>
      <c r="I132" s="165"/>
      <c r="J132" s="165"/>
      <c r="K132" s="46"/>
      <c r="L132" s="46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5"/>
    </row>
    <row r="133" spans="1:23" ht="16.5" thickBot="1">
      <c r="A133" s="46"/>
      <c r="B133" s="46"/>
      <c r="C133" s="166" t="s">
        <v>75</v>
      </c>
      <c r="D133" s="166"/>
      <c r="E133" s="166"/>
      <c r="F133" s="166"/>
      <c r="G133" s="166"/>
      <c r="H133" s="166"/>
      <c r="I133" s="166"/>
      <c r="J133" s="166"/>
      <c r="K133" s="46"/>
      <c r="L133" s="46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5"/>
    </row>
    <row r="134" spans="1:23" ht="15.75">
      <c r="A134" s="46"/>
      <c r="B134" s="46"/>
      <c r="C134" s="142"/>
      <c r="D134" s="143"/>
      <c r="E134" s="143"/>
      <c r="F134" s="143"/>
      <c r="G134" s="143"/>
      <c r="H134" s="143"/>
      <c r="I134" s="143"/>
      <c r="J134" s="143"/>
      <c r="K134" s="46"/>
      <c r="L134" s="46"/>
      <c r="M134" s="123"/>
      <c r="N134" s="123" t="str">
        <f>IF(C134="","Campo 'Local de realização' do projeto vazio; ","")</f>
        <v xml:space="preserve">Campo 'Local de realização' do projeto vazio; </v>
      </c>
      <c r="O134" s="123"/>
      <c r="P134" s="123"/>
      <c r="Q134" s="123"/>
      <c r="R134" s="123"/>
      <c r="S134" s="123"/>
      <c r="T134" s="123"/>
      <c r="U134" s="123"/>
      <c r="V134" s="123"/>
      <c r="W134" s="125"/>
    </row>
    <row r="135" spans="1:23" ht="15.75" thickBot="1">
      <c r="A135" s="46"/>
      <c r="B135" s="46"/>
      <c r="C135" s="46" t="s">
        <v>318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5"/>
    </row>
    <row r="136" spans="1:23" ht="15.75">
      <c r="A136" s="46"/>
      <c r="B136" s="46"/>
      <c r="C136" s="167"/>
      <c r="D136" s="168"/>
      <c r="E136" s="169"/>
      <c r="F136" s="46"/>
      <c r="G136" s="46"/>
      <c r="H136" s="46"/>
      <c r="I136" s="46"/>
      <c r="J136" s="46"/>
      <c r="K136" s="46"/>
      <c r="L136" s="46"/>
      <c r="M136" s="123"/>
      <c r="N136" s="123" t="str">
        <f>IF(C136="","Campo 'CNPJ' do local de realização do projeto vazio; ","")</f>
        <v xml:space="preserve">Campo 'CNPJ' do local de realização do projeto vazio; </v>
      </c>
      <c r="O136" s="123"/>
      <c r="P136" s="123"/>
      <c r="Q136" s="123"/>
      <c r="R136" s="123"/>
      <c r="S136" s="123"/>
      <c r="T136" s="123"/>
      <c r="U136" s="123"/>
      <c r="V136" s="123"/>
      <c r="W136" s="125"/>
    </row>
    <row r="137" spans="1:23" ht="16.5" thickBot="1">
      <c r="A137" s="46"/>
      <c r="B137" s="46"/>
      <c r="C137" s="166" t="s">
        <v>76</v>
      </c>
      <c r="D137" s="166"/>
      <c r="E137" s="166"/>
      <c r="F137" s="166"/>
      <c r="G137" s="166"/>
      <c r="H137" s="166"/>
      <c r="I137" s="166"/>
      <c r="J137" s="166"/>
      <c r="K137" s="46"/>
      <c r="L137" s="46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5"/>
    </row>
    <row r="138" spans="1:23" ht="15.75">
      <c r="A138" s="46"/>
      <c r="B138" s="46"/>
      <c r="C138" s="142"/>
      <c r="D138" s="143"/>
      <c r="E138" s="143"/>
      <c r="F138" s="143"/>
      <c r="G138" s="143"/>
      <c r="H138" s="143"/>
      <c r="I138" s="143"/>
      <c r="J138" s="143"/>
      <c r="K138" s="46"/>
      <c r="L138" s="46"/>
      <c r="M138" s="123"/>
      <c r="N138" s="123" t="str">
        <f>IF(C138="","Campo 'Endereço de realização' do projeto vazio; ","")</f>
        <v xml:space="preserve">Campo 'Endereço de realização' do projeto vazio; </v>
      </c>
      <c r="O138" s="123"/>
      <c r="P138" s="123"/>
      <c r="Q138" s="123"/>
      <c r="R138" s="123"/>
      <c r="S138" s="123"/>
      <c r="T138" s="123"/>
      <c r="U138" s="123"/>
      <c r="V138" s="123"/>
      <c r="W138" s="125"/>
    </row>
    <row r="139" spans="1:23" ht="16.5" thickBot="1">
      <c r="A139" s="46"/>
      <c r="B139" s="46"/>
      <c r="C139" s="47" t="s">
        <v>314</v>
      </c>
      <c r="D139" s="47"/>
      <c r="E139" s="47" t="s">
        <v>47</v>
      </c>
      <c r="F139" s="47"/>
      <c r="G139" s="47" t="s">
        <v>48</v>
      </c>
      <c r="H139" s="47"/>
      <c r="I139" s="47" t="s">
        <v>36</v>
      </c>
      <c r="J139" s="46"/>
      <c r="K139" s="46"/>
      <c r="L139" s="46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5"/>
    </row>
    <row r="140" spans="1:23" ht="15.75">
      <c r="A140" s="46"/>
      <c r="B140" s="46"/>
      <c r="C140" s="117"/>
      <c r="D140" s="48"/>
      <c r="E140" s="49"/>
      <c r="F140" s="48"/>
      <c r="G140" s="49"/>
      <c r="H140" s="50"/>
      <c r="I140" s="116"/>
      <c r="J140" s="46"/>
      <c r="K140" s="46"/>
      <c r="L140" s="46"/>
      <c r="M140" s="123"/>
      <c r="N140" s="123" t="str">
        <f>IF(C140="","Campo 'CEP de realização' do projeto vazio; ","")</f>
        <v xml:space="preserve">Campo 'CEP de realização' do projeto vazio; </v>
      </c>
      <c r="O140" s="123" t="str">
        <f>IF(E140="","Campo 'Bairro de realização' do projeto vazio; ","")</f>
        <v xml:space="preserve">Campo 'Bairro de realização' do projeto vazio; </v>
      </c>
      <c r="P140" s="123" t="str">
        <f>IF(G140="","Campo 'Cidade de realização' do projeto vazio; ","")</f>
        <v xml:space="preserve">Campo 'Cidade de realização' do projeto vazio; </v>
      </c>
      <c r="Q140" s="123" t="str">
        <f>IF(I140="","Campo 'UF de realização' do projeto vazio; ","")</f>
        <v xml:space="preserve">Campo 'UF de realização' do projeto vazio; </v>
      </c>
      <c r="R140" s="123"/>
      <c r="S140" s="123"/>
      <c r="T140" s="123"/>
      <c r="U140" s="123"/>
      <c r="V140" s="123"/>
      <c r="W140" s="125"/>
    </row>
    <row r="141" spans="1:23">
      <c r="A141" s="46"/>
      <c r="B141" s="46"/>
      <c r="C141" s="46" t="s">
        <v>320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5"/>
    </row>
    <row r="142" spans="1:23" ht="15.75" thickBot="1">
      <c r="A142" s="46"/>
      <c r="B142" s="46"/>
      <c r="C142" s="46" t="s">
        <v>78</v>
      </c>
      <c r="D142" s="46"/>
      <c r="E142" s="46"/>
      <c r="F142" s="46"/>
      <c r="G142" s="46" t="s">
        <v>319</v>
      </c>
      <c r="H142" s="46"/>
      <c r="I142" s="46"/>
      <c r="J142" s="46"/>
      <c r="K142" s="46"/>
      <c r="L142" s="46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5"/>
    </row>
    <row r="143" spans="1:23" ht="16.5" thickBot="1">
      <c r="A143" s="46"/>
      <c r="B143" s="46"/>
      <c r="C143" s="162"/>
      <c r="D143" s="163"/>
      <c r="E143" s="163"/>
      <c r="F143" s="164"/>
      <c r="G143" s="115"/>
      <c r="H143" s="46"/>
      <c r="I143" s="46"/>
      <c r="J143" s="46"/>
      <c r="K143" s="46"/>
      <c r="L143" s="46"/>
      <c r="M143" s="123"/>
      <c r="N143" s="123" t="str">
        <f>IF(C143="","Campo 'Identificação do telefone' do local de realização do projeto vazio; ","")</f>
        <v xml:space="preserve">Campo 'Identificação do telefone' do local de realização do projeto vazio; </v>
      </c>
      <c r="O143" s="123" t="str">
        <f>IF(G143="","Campo 'telefone' do local de realização do projeto vazio; ","")</f>
        <v xml:space="preserve">Campo 'telefone' do local de realização do projeto vazio; </v>
      </c>
      <c r="P143" s="123"/>
      <c r="Q143" s="123"/>
      <c r="R143" s="123"/>
      <c r="S143" s="123"/>
      <c r="T143" s="123"/>
      <c r="U143" s="123"/>
      <c r="V143" s="123"/>
      <c r="W143" s="125"/>
    </row>
    <row r="144" spans="1:23" ht="16.5" thickBot="1">
      <c r="A144" s="46"/>
      <c r="B144" s="46"/>
      <c r="C144" s="162"/>
      <c r="D144" s="163"/>
      <c r="E144" s="163"/>
      <c r="F144" s="164"/>
      <c r="G144" s="115"/>
      <c r="H144" s="46"/>
      <c r="I144" s="46"/>
      <c r="J144" s="46"/>
      <c r="K144" s="46"/>
      <c r="L144" s="46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5"/>
    </row>
    <row r="145" spans="1:23" ht="15.75">
      <c r="A145" s="46"/>
      <c r="B145" s="46"/>
      <c r="C145" s="162"/>
      <c r="D145" s="163"/>
      <c r="E145" s="163"/>
      <c r="F145" s="164"/>
      <c r="G145" s="115"/>
      <c r="H145" s="46"/>
      <c r="I145" s="46"/>
      <c r="J145" s="46"/>
      <c r="K145" s="46"/>
      <c r="L145" s="46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5"/>
    </row>
    <row r="146" spans="1:23" ht="15.75" thickBot="1">
      <c r="A146" s="46"/>
      <c r="B146" s="46"/>
      <c r="C146" s="46" t="s">
        <v>79</v>
      </c>
      <c r="D146" s="46"/>
      <c r="E146" s="46"/>
      <c r="F146" s="46"/>
      <c r="G146" s="46"/>
      <c r="H146" s="46"/>
      <c r="I146" s="46"/>
      <c r="J146" s="46"/>
      <c r="K146" s="46"/>
      <c r="L146" s="46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5"/>
    </row>
    <row r="147" spans="1:23" ht="15.75">
      <c r="A147" s="46"/>
      <c r="B147" s="46"/>
      <c r="C147" s="142"/>
      <c r="D147" s="143"/>
      <c r="E147" s="143"/>
      <c r="F147" s="143"/>
      <c r="G147" s="143"/>
      <c r="H147" s="143"/>
      <c r="I147" s="143"/>
      <c r="J147" s="143"/>
      <c r="K147" s="46"/>
      <c r="L147" s="46"/>
      <c r="M147" s="123"/>
      <c r="N147" s="123" t="str">
        <f>IF(C147="","Campo 'Representante legal' do local de realização do projeto vazio; ","")</f>
        <v xml:space="preserve">Campo 'Representante legal' do local de realização do projeto vazio; </v>
      </c>
      <c r="O147" s="123"/>
      <c r="P147" s="123"/>
      <c r="Q147" s="123"/>
      <c r="R147" s="123"/>
      <c r="S147" s="123"/>
      <c r="T147" s="123"/>
      <c r="U147" s="123"/>
      <c r="V147" s="123"/>
      <c r="W147" s="125"/>
    </row>
    <row r="148" spans="1:23" ht="15.75" thickBot="1">
      <c r="A148" s="46"/>
      <c r="B148" s="46"/>
      <c r="C148" s="51" t="s">
        <v>80</v>
      </c>
      <c r="D148" s="51"/>
      <c r="E148" s="51"/>
      <c r="F148" s="51"/>
      <c r="G148" s="51"/>
      <c r="H148" s="51"/>
      <c r="I148" s="51"/>
      <c r="J148" s="51"/>
      <c r="K148" s="46"/>
      <c r="L148" s="46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5"/>
    </row>
    <row r="149" spans="1:23" ht="15.75">
      <c r="A149" s="46"/>
      <c r="B149" s="46"/>
      <c r="C149" s="142"/>
      <c r="D149" s="143"/>
      <c r="E149" s="143"/>
      <c r="F149" s="143"/>
      <c r="G149" s="143"/>
      <c r="H149" s="143"/>
      <c r="I149" s="143"/>
      <c r="J149" s="143"/>
      <c r="K149" s="46"/>
      <c r="L149" s="46"/>
      <c r="M149" s="123"/>
      <c r="N149" s="123" t="str">
        <f>IF(C149="","Campo 'Cargo' do representante do local de realização do projeto vazio; ","")</f>
        <v xml:space="preserve">Campo 'Cargo' do representante do local de realização do projeto vazio; </v>
      </c>
      <c r="O149" s="123"/>
      <c r="P149" s="123"/>
      <c r="Q149" s="123"/>
      <c r="R149" s="123"/>
      <c r="S149" s="123"/>
      <c r="T149" s="123"/>
      <c r="U149" s="123"/>
      <c r="V149" s="123"/>
      <c r="W149" s="125"/>
    </row>
    <row r="150" spans="1:23" ht="15.75" thickBot="1">
      <c r="A150" s="46"/>
      <c r="B150" s="46"/>
      <c r="C150" s="51" t="s">
        <v>41</v>
      </c>
      <c r="D150" s="51"/>
      <c r="E150" s="51"/>
      <c r="F150" s="51"/>
      <c r="G150" s="51"/>
      <c r="H150" s="51"/>
      <c r="I150" s="51"/>
      <c r="J150" s="51"/>
      <c r="K150" s="46"/>
      <c r="L150" s="46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5"/>
    </row>
    <row r="151" spans="1:23" ht="15.75">
      <c r="A151" s="46"/>
      <c r="B151" s="46"/>
      <c r="C151" s="130"/>
      <c r="D151" s="131"/>
      <c r="E151" s="131"/>
      <c r="F151" s="131"/>
      <c r="G151" s="131"/>
      <c r="H151" s="131"/>
      <c r="I151" s="131"/>
      <c r="J151" s="131"/>
      <c r="K151" s="46"/>
      <c r="L151" s="46"/>
      <c r="M151" s="123"/>
      <c r="N151" s="123" t="str">
        <f>IF(C151="","Campo 'E-mail' do representante do local de realização do projeto vazio; ","")</f>
        <v xml:space="preserve">Campo 'E-mail' do representante do local de realização do projeto vazio; </v>
      </c>
      <c r="O151" s="123"/>
      <c r="P151" s="123"/>
      <c r="Q151" s="123"/>
      <c r="R151" s="123"/>
      <c r="S151" s="123"/>
      <c r="T151" s="123"/>
      <c r="U151" s="123"/>
      <c r="V151" s="123"/>
      <c r="W151" s="125"/>
    </row>
    <row r="152" spans="1:23" ht="15.75">
      <c r="A152" s="46"/>
      <c r="B152" s="46"/>
      <c r="C152" s="52"/>
      <c r="D152" s="52"/>
      <c r="E152" s="52"/>
      <c r="F152" s="52"/>
      <c r="G152" s="52"/>
      <c r="H152" s="52"/>
      <c r="I152" s="52"/>
      <c r="J152" s="52"/>
      <c r="K152" s="46"/>
      <c r="L152" s="46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5"/>
    </row>
    <row r="153" spans="1:23" ht="15.75">
      <c r="A153" s="53"/>
      <c r="B153" s="53"/>
      <c r="C153" s="170" t="s">
        <v>81</v>
      </c>
      <c r="D153" s="170"/>
      <c r="E153" s="170"/>
      <c r="F153" s="170"/>
      <c r="G153" s="170"/>
      <c r="H153" s="170"/>
      <c r="I153" s="170"/>
      <c r="J153" s="170"/>
      <c r="K153" s="53"/>
      <c r="L153" s="5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5"/>
    </row>
    <row r="154" spans="1:23" ht="15.75">
      <c r="A154" s="53"/>
      <c r="B154" s="53"/>
      <c r="C154" s="54" t="s">
        <v>82</v>
      </c>
      <c r="D154" s="54"/>
      <c r="E154" s="54"/>
      <c r="F154" s="54"/>
      <c r="G154" s="54"/>
      <c r="H154" s="54"/>
      <c r="I154" s="54"/>
      <c r="J154" s="54"/>
      <c r="K154" s="53"/>
      <c r="L154" s="5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5"/>
    </row>
    <row r="155" spans="1:23" ht="15.75" thickBot="1">
      <c r="A155" s="53"/>
      <c r="B155" s="55"/>
      <c r="C155" s="56" t="s">
        <v>83</v>
      </c>
      <c r="D155" s="56"/>
      <c r="E155" s="56"/>
      <c r="F155" s="56"/>
      <c r="G155" s="56"/>
      <c r="H155" s="56"/>
      <c r="I155" s="56"/>
      <c r="J155" s="56"/>
      <c r="K155" s="57"/>
      <c r="L155" s="5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5"/>
    </row>
    <row r="156" spans="1:23" ht="15.75">
      <c r="A156" s="53"/>
      <c r="B156" s="58"/>
      <c r="C156" s="130"/>
      <c r="D156" s="131"/>
      <c r="E156" s="131"/>
      <c r="F156" s="131"/>
      <c r="G156" s="131"/>
      <c r="H156" s="131"/>
      <c r="I156" s="131"/>
      <c r="J156" s="131"/>
      <c r="K156" s="59"/>
      <c r="L156" s="5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5"/>
    </row>
    <row r="157" spans="1:23" ht="15.75" thickBot="1">
      <c r="A157" s="53"/>
      <c r="B157" s="58"/>
      <c r="C157" s="60" t="s">
        <v>84</v>
      </c>
      <c r="D157" s="60"/>
      <c r="E157" s="60"/>
      <c r="F157" s="60"/>
      <c r="G157" s="60" t="s">
        <v>318</v>
      </c>
      <c r="H157" s="60"/>
      <c r="I157" s="60"/>
      <c r="J157" s="60"/>
      <c r="K157" s="59"/>
      <c r="L157" s="5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5"/>
    </row>
    <row r="158" spans="1:23" ht="15.75">
      <c r="A158" s="53"/>
      <c r="B158" s="58"/>
      <c r="C158" s="130"/>
      <c r="D158" s="131"/>
      <c r="E158" s="131"/>
      <c r="F158" s="60"/>
      <c r="G158" s="167"/>
      <c r="H158" s="168"/>
      <c r="I158" s="169"/>
      <c r="J158" s="60"/>
      <c r="K158" s="59"/>
      <c r="L158" s="53"/>
      <c r="M158" s="123"/>
      <c r="N158" s="123" t="str">
        <f>IF(C156="","",IF(C158="","Campo 'Departamento' da Instituição Envolvida 1 vazio; ",""))</f>
        <v/>
      </c>
      <c r="O158" s="123" t="str">
        <f>IF(C156="","",IF(G158="","Campo 'CNPJ' da Instituição Envolvida 1 vazio; ",""))</f>
        <v/>
      </c>
      <c r="P158" s="123"/>
      <c r="Q158" s="123"/>
      <c r="R158" s="123"/>
      <c r="S158" s="123"/>
      <c r="T158" s="123"/>
      <c r="U158" s="123"/>
      <c r="V158" s="123"/>
      <c r="W158" s="125"/>
    </row>
    <row r="159" spans="1:23" ht="16.5" thickBot="1">
      <c r="A159" s="53"/>
      <c r="B159" s="58"/>
      <c r="C159" s="171" t="s">
        <v>76</v>
      </c>
      <c r="D159" s="171"/>
      <c r="E159" s="171"/>
      <c r="F159" s="171"/>
      <c r="G159" s="171"/>
      <c r="H159" s="171"/>
      <c r="I159" s="171"/>
      <c r="J159" s="171"/>
      <c r="K159" s="59"/>
      <c r="L159" s="5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5"/>
    </row>
    <row r="160" spans="1:23" ht="15.75">
      <c r="A160" s="53"/>
      <c r="B160" s="58"/>
      <c r="C160" s="130"/>
      <c r="D160" s="131"/>
      <c r="E160" s="131"/>
      <c r="F160" s="131"/>
      <c r="G160" s="131"/>
      <c r="H160" s="131"/>
      <c r="I160" s="131"/>
      <c r="J160" s="131"/>
      <c r="K160" s="59"/>
      <c r="L160" s="53"/>
      <c r="M160" s="123"/>
      <c r="N160" s="123" t="str">
        <f>IF(C156="","",IF(C160="","Campo 'Departamento' da Instituição Envolvida 1 vazio; ",""))</f>
        <v/>
      </c>
      <c r="O160" s="123"/>
      <c r="P160" s="123"/>
      <c r="Q160" s="123"/>
      <c r="R160" s="123"/>
      <c r="S160" s="123"/>
      <c r="T160" s="123"/>
      <c r="U160" s="123"/>
      <c r="V160" s="123"/>
      <c r="W160" s="125"/>
    </row>
    <row r="161" spans="1:23" ht="16.5" thickBot="1">
      <c r="A161" s="53"/>
      <c r="B161" s="58"/>
      <c r="C161" s="61" t="s">
        <v>314</v>
      </c>
      <c r="D161" s="61"/>
      <c r="E161" s="61" t="s">
        <v>47</v>
      </c>
      <c r="F161" s="61"/>
      <c r="G161" s="61" t="s">
        <v>48</v>
      </c>
      <c r="H161" s="61"/>
      <c r="I161" s="61" t="s">
        <v>36</v>
      </c>
      <c r="J161" s="62"/>
      <c r="K161" s="59"/>
      <c r="L161" s="5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5"/>
    </row>
    <row r="162" spans="1:23" ht="15.75">
      <c r="A162" s="53"/>
      <c r="B162" s="58"/>
      <c r="C162" s="63"/>
      <c r="D162" s="64"/>
      <c r="E162" s="11"/>
      <c r="F162" s="64"/>
      <c r="G162" s="11"/>
      <c r="H162" s="65"/>
      <c r="I162" s="116"/>
      <c r="J162" s="62"/>
      <c r="K162" s="59"/>
      <c r="L162" s="53"/>
      <c r="M162" s="123"/>
      <c r="N162" s="123" t="str">
        <f>IF(C156="","",IF(C162="","Campo 'CEP' da Instituição Envolvida 1 vazio; ",""))</f>
        <v/>
      </c>
      <c r="O162" s="123" t="str">
        <f>IF(C156="","",IF(E162="","Campo 'Bairro' da Instituição Envolvida 1 vazio; ",""))</f>
        <v/>
      </c>
      <c r="P162" s="123" t="str">
        <f>IF(C156="","",IF(G162="","Campo 'Cidade' da Instituição Envolvida 1 vazio; ",""))</f>
        <v/>
      </c>
      <c r="Q162" s="123" t="str">
        <f>IF(C156="","",IF(I162="","Campo 'UF' da Instituição Envolvida 1 vazio; ",""))</f>
        <v/>
      </c>
      <c r="R162" s="123"/>
      <c r="S162" s="123"/>
      <c r="T162" s="123"/>
      <c r="U162" s="123"/>
      <c r="V162" s="123"/>
      <c r="W162" s="125"/>
    </row>
    <row r="163" spans="1:23">
      <c r="A163" s="53"/>
      <c r="B163" s="58"/>
      <c r="C163" s="60" t="s">
        <v>320</v>
      </c>
      <c r="D163" s="60"/>
      <c r="E163" s="60"/>
      <c r="F163" s="60"/>
      <c r="G163" s="60"/>
      <c r="H163" s="60"/>
      <c r="I163" s="60"/>
      <c r="J163" s="60"/>
      <c r="K163" s="59"/>
      <c r="L163" s="5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5"/>
    </row>
    <row r="164" spans="1:23" ht="15.75" thickBot="1">
      <c r="A164" s="53"/>
      <c r="B164" s="58"/>
      <c r="C164" s="60" t="s">
        <v>78</v>
      </c>
      <c r="D164" s="60"/>
      <c r="E164" s="60"/>
      <c r="F164" s="60"/>
      <c r="G164" s="60" t="s">
        <v>319</v>
      </c>
      <c r="H164" s="60"/>
      <c r="I164" s="60"/>
      <c r="J164" s="60"/>
      <c r="K164" s="59"/>
      <c r="L164" s="5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5"/>
    </row>
    <row r="165" spans="1:23" ht="16.5" thickBot="1">
      <c r="A165" s="53"/>
      <c r="B165" s="58"/>
      <c r="C165" s="162"/>
      <c r="D165" s="163"/>
      <c r="E165" s="163"/>
      <c r="F165" s="164"/>
      <c r="G165" s="115"/>
      <c r="H165" s="60"/>
      <c r="I165" s="60"/>
      <c r="J165" s="60"/>
      <c r="K165" s="59"/>
      <c r="L165" s="53"/>
      <c r="M165" s="123"/>
      <c r="N165" s="123" t="str">
        <f>IF(C156="","",IF(C165="","Campo 'Identificação do Telefone' da Instituição Envolvida 1 vazio; ",""))</f>
        <v/>
      </c>
      <c r="O165" s="123" t="str">
        <f>IF(C156="","",IF(G165="","Campo 'Telefone' da Instituição Envolvida 1 vazio; ",""))</f>
        <v/>
      </c>
      <c r="P165" s="123"/>
      <c r="Q165" s="123"/>
      <c r="R165" s="123"/>
      <c r="S165" s="123"/>
      <c r="T165" s="123"/>
      <c r="U165" s="123"/>
      <c r="V165" s="123"/>
      <c r="W165" s="125"/>
    </row>
    <row r="166" spans="1:23" ht="16.5" thickBot="1">
      <c r="A166" s="53"/>
      <c r="B166" s="58"/>
      <c r="C166" s="162"/>
      <c r="D166" s="163"/>
      <c r="E166" s="163"/>
      <c r="F166" s="164"/>
      <c r="G166" s="115"/>
      <c r="H166" s="60"/>
      <c r="I166" s="60"/>
      <c r="J166" s="60"/>
      <c r="K166" s="59"/>
      <c r="L166" s="5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5"/>
    </row>
    <row r="167" spans="1:23" ht="15.75">
      <c r="A167" s="53"/>
      <c r="B167" s="58"/>
      <c r="C167" s="162"/>
      <c r="D167" s="163"/>
      <c r="E167" s="163"/>
      <c r="F167" s="164"/>
      <c r="G167" s="115"/>
      <c r="H167" s="60"/>
      <c r="I167" s="60"/>
      <c r="J167" s="60"/>
      <c r="K167" s="59"/>
      <c r="L167" s="5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5"/>
    </row>
    <row r="168" spans="1:23" ht="15.75" thickBot="1">
      <c r="A168" s="53"/>
      <c r="B168" s="58"/>
      <c r="C168" s="60" t="s">
        <v>68</v>
      </c>
      <c r="D168" s="60"/>
      <c r="E168" s="60"/>
      <c r="F168" s="60"/>
      <c r="G168" s="60"/>
      <c r="H168" s="60"/>
      <c r="I168" s="60"/>
      <c r="J168" s="60"/>
      <c r="K168" s="59"/>
      <c r="L168" s="5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5"/>
    </row>
    <row r="169" spans="1:23" ht="15.75">
      <c r="A169" s="53"/>
      <c r="B169" s="58"/>
      <c r="C169" s="130"/>
      <c r="D169" s="131"/>
      <c r="E169" s="131"/>
      <c r="F169" s="131"/>
      <c r="G169" s="131"/>
      <c r="H169" s="131"/>
      <c r="I169" s="131"/>
      <c r="J169" s="131"/>
      <c r="K169" s="59"/>
      <c r="L169" s="53"/>
      <c r="M169" s="123"/>
      <c r="N169" s="123" t="str">
        <f>IF(C156="","",IF(C169="","Campo 'Função no Projeto' da Instituição Envolvida 1 vazio; ",""))</f>
        <v/>
      </c>
      <c r="O169" s="123"/>
      <c r="P169" s="123"/>
      <c r="Q169" s="123"/>
      <c r="R169" s="123"/>
      <c r="S169" s="123"/>
      <c r="T169" s="123"/>
      <c r="U169" s="123"/>
      <c r="V169" s="123"/>
      <c r="W169" s="125"/>
    </row>
    <row r="170" spans="1:23" ht="15.75" thickBot="1">
      <c r="A170" s="53"/>
      <c r="B170" s="58"/>
      <c r="C170" s="60" t="s">
        <v>85</v>
      </c>
      <c r="D170" s="60"/>
      <c r="E170" s="60"/>
      <c r="F170" s="60"/>
      <c r="G170" s="60"/>
      <c r="H170" s="60"/>
      <c r="I170" s="60"/>
      <c r="J170" s="60"/>
      <c r="K170" s="59"/>
      <c r="L170" s="5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5"/>
    </row>
    <row r="171" spans="1:23" ht="15.75">
      <c r="A171" s="53"/>
      <c r="B171" s="58"/>
      <c r="C171" s="130"/>
      <c r="D171" s="131"/>
      <c r="E171" s="131"/>
      <c r="F171" s="131"/>
      <c r="G171" s="131"/>
      <c r="H171" s="131"/>
      <c r="I171" s="131"/>
      <c r="J171" s="131"/>
      <c r="K171" s="59"/>
      <c r="L171" s="53"/>
      <c r="M171" s="123"/>
      <c r="N171" s="123" t="str">
        <f>IF(C156="","",IF(C171="","Campo 'Representante Legal' da Instituição Envolvida 1 vazio; ",""))</f>
        <v/>
      </c>
      <c r="O171" s="123"/>
      <c r="P171" s="123"/>
      <c r="Q171" s="123"/>
      <c r="R171" s="123"/>
      <c r="S171" s="123"/>
      <c r="T171" s="123"/>
      <c r="U171" s="123"/>
      <c r="V171" s="123"/>
      <c r="W171" s="125"/>
    </row>
    <row r="172" spans="1:23" ht="15.75" thickBot="1">
      <c r="A172" s="53"/>
      <c r="B172" s="66"/>
      <c r="C172" s="67"/>
      <c r="D172" s="67"/>
      <c r="E172" s="67"/>
      <c r="F172" s="67"/>
      <c r="G172" s="67"/>
      <c r="H172" s="67"/>
      <c r="I172" s="67"/>
      <c r="J172" s="67"/>
      <c r="K172" s="68"/>
      <c r="L172" s="5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5"/>
    </row>
    <row r="173" spans="1:23" ht="15.75">
      <c r="A173" s="53"/>
      <c r="B173" s="53"/>
      <c r="C173" s="54" t="s">
        <v>86</v>
      </c>
      <c r="D173" s="54"/>
      <c r="E173" s="54"/>
      <c r="F173" s="54"/>
      <c r="G173" s="54"/>
      <c r="H173" s="54"/>
      <c r="I173" s="54"/>
      <c r="J173" s="54"/>
      <c r="K173" s="53"/>
      <c r="L173" s="5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5"/>
    </row>
    <row r="174" spans="1:23" ht="15.75" thickBot="1">
      <c r="A174" s="53"/>
      <c r="B174" s="55"/>
      <c r="C174" s="56" t="s">
        <v>83</v>
      </c>
      <c r="D174" s="56"/>
      <c r="E174" s="56"/>
      <c r="F174" s="56"/>
      <c r="G174" s="56"/>
      <c r="H174" s="56"/>
      <c r="I174" s="56"/>
      <c r="J174" s="56"/>
      <c r="K174" s="57"/>
      <c r="L174" s="5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5"/>
    </row>
    <row r="175" spans="1:23" ht="15.75">
      <c r="A175" s="53"/>
      <c r="B175" s="58"/>
      <c r="C175" s="130"/>
      <c r="D175" s="131"/>
      <c r="E175" s="131"/>
      <c r="F175" s="131"/>
      <c r="G175" s="131"/>
      <c r="H175" s="131"/>
      <c r="I175" s="131"/>
      <c r="J175" s="131"/>
      <c r="K175" s="59"/>
      <c r="L175" s="5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5"/>
    </row>
    <row r="176" spans="1:23" ht="15.75" thickBot="1">
      <c r="A176" s="53"/>
      <c r="B176" s="58"/>
      <c r="C176" s="60" t="s">
        <v>84</v>
      </c>
      <c r="D176" s="60"/>
      <c r="E176" s="60"/>
      <c r="F176" s="60"/>
      <c r="G176" s="60" t="s">
        <v>318</v>
      </c>
      <c r="H176" s="60"/>
      <c r="I176" s="60"/>
      <c r="J176" s="60"/>
      <c r="K176" s="59"/>
      <c r="L176" s="5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5"/>
    </row>
    <row r="177" spans="1:23" ht="15.75">
      <c r="A177" s="53"/>
      <c r="B177" s="58"/>
      <c r="C177" s="130"/>
      <c r="D177" s="131"/>
      <c r="E177" s="131"/>
      <c r="F177" s="60"/>
      <c r="G177" s="167"/>
      <c r="H177" s="168"/>
      <c r="I177" s="169"/>
      <c r="J177" s="60"/>
      <c r="K177" s="59"/>
      <c r="L177" s="53"/>
      <c r="M177" s="123"/>
      <c r="N177" s="123" t="str">
        <f>IF(C175="","",IF(C177="","Campo 'Departamento' da Instituição Envolvida 2 vazio; ",""))</f>
        <v/>
      </c>
      <c r="O177" s="123" t="str">
        <f>IF(C175="","",IF(G177="","Campo 'CNPJ' da Instituição Envolvida 2 vazio; ",""))</f>
        <v/>
      </c>
      <c r="P177" s="123"/>
      <c r="Q177" s="123"/>
      <c r="R177" s="123"/>
      <c r="S177" s="123"/>
      <c r="T177" s="123"/>
      <c r="U177" s="123"/>
      <c r="V177" s="123"/>
      <c r="W177" s="125"/>
    </row>
    <row r="178" spans="1:23" ht="16.5" thickBot="1">
      <c r="A178" s="53"/>
      <c r="B178" s="58"/>
      <c r="C178" s="171" t="s">
        <v>76</v>
      </c>
      <c r="D178" s="171"/>
      <c r="E178" s="171"/>
      <c r="F178" s="171"/>
      <c r="G178" s="171"/>
      <c r="H178" s="171"/>
      <c r="I178" s="171"/>
      <c r="J178" s="171"/>
      <c r="K178" s="59"/>
      <c r="L178" s="5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5"/>
    </row>
    <row r="179" spans="1:23" ht="15.75">
      <c r="A179" s="53"/>
      <c r="B179" s="58"/>
      <c r="C179" s="130"/>
      <c r="D179" s="131"/>
      <c r="E179" s="131"/>
      <c r="F179" s="131"/>
      <c r="G179" s="131"/>
      <c r="H179" s="131"/>
      <c r="I179" s="131"/>
      <c r="J179" s="131"/>
      <c r="K179" s="59"/>
      <c r="L179" s="53"/>
      <c r="M179" s="123"/>
      <c r="N179" s="123" t="str">
        <f>IF(C175="","",IF(C179="","Campo 'Departamento' da Instituição Envolvida 2 vazio; ",""))</f>
        <v/>
      </c>
      <c r="O179" s="123"/>
      <c r="P179" s="123"/>
      <c r="Q179" s="123"/>
      <c r="R179" s="123"/>
      <c r="S179" s="123"/>
      <c r="T179" s="123"/>
      <c r="U179" s="123"/>
      <c r="V179" s="123"/>
      <c r="W179" s="125"/>
    </row>
    <row r="180" spans="1:23" ht="16.5" thickBot="1">
      <c r="A180" s="53"/>
      <c r="B180" s="58"/>
      <c r="C180" s="61" t="s">
        <v>314</v>
      </c>
      <c r="D180" s="61"/>
      <c r="E180" s="61" t="s">
        <v>47</v>
      </c>
      <c r="F180" s="61"/>
      <c r="G180" s="61" t="s">
        <v>48</v>
      </c>
      <c r="H180" s="61"/>
      <c r="I180" s="61" t="s">
        <v>36</v>
      </c>
      <c r="J180" s="62"/>
      <c r="K180" s="59"/>
      <c r="L180" s="5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5"/>
    </row>
    <row r="181" spans="1:23" ht="15.75">
      <c r="A181" s="53"/>
      <c r="B181" s="58"/>
      <c r="C181" s="63"/>
      <c r="D181" s="64"/>
      <c r="E181" s="11"/>
      <c r="F181" s="64"/>
      <c r="G181" s="11"/>
      <c r="H181" s="65"/>
      <c r="I181" s="116"/>
      <c r="J181" s="62"/>
      <c r="K181" s="59"/>
      <c r="L181" s="53"/>
      <c r="M181" s="123"/>
      <c r="N181" s="123" t="str">
        <f>IF(C175="","",IF(C181="","Campo 'CEP' da Instituição Envolvida 2 vazio; ",""))</f>
        <v/>
      </c>
      <c r="O181" s="123" t="str">
        <f>IF(C175="","",IF(E181="","Campo 'Bairro' da Instituição Envolvida 2 vazio; ",""))</f>
        <v/>
      </c>
      <c r="P181" s="123" t="str">
        <f>IF(C175="","",IF(G181="","Campo 'Cidade' da Instituição Envolvida 2 vazio; ",""))</f>
        <v/>
      </c>
      <c r="Q181" s="123" t="str">
        <f>IF(C175="","",IF(I181="","Campo 'UF' da Instituição Envolvida 2 vazio; ",""))</f>
        <v/>
      </c>
      <c r="R181" s="123"/>
      <c r="S181" s="123"/>
      <c r="T181" s="123"/>
      <c r="U181" s="123"/>
      <c r="V181" s="123"/>
      <c r="W181" s="125"/>
    </row>
    <row r="182" spans="1:23">
      <c r="A182" s="53"/>
      <c r="B182" s="58"/>
      <c r="C182" s="60" t="s">
        <v>77</v>
      </c>
      <c r="D182" s="60"/>
      <c r="E182" s="60"/>
      <c r="F182" s="60"/>
      <c r="G182" s="60"/>
      <c r="H182" s="60"/>
      <c r="I182" s="60"/>
      <c r="J182" s="60"/>
      <c r="K182" s="59"/>
      <c r="L182" s="5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5"/>
    </row>
    <row r="183" spans="1:23" ht="15.75" thickBot="1">
      <c r="A183" s="53"/>
      <c r="B183" s="58"/>
      <c r="C183" s="60" t="s">
        <v>78</v>
      </c>
      <c r="D183" s="60"/>
      <c r="E183" s="60"/>
      <c r="F183" s="60"/>
      <c r="G183" s="60" t="s">
        <v>77</v>
      </c>
      <c r="H183" s="60"/>
      <c r="I183" s="60"/>
      <c r="J183" s="60"/>
      <c r="K183" s="59"/>
      <c r="L183" s="5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5"/>
    </row>
    <row r="184" spans="1:23" ht="16.5" thickBot="1">
      <c r="A184" s="53"/>
      <c r="B184" s="58"/>
      <c r="C184" s="162"/>
      <c r="D184" s="163"/>
      <c r="E184" s="163"/>
      <c r="F184" s="164"/>
      <c r="G184" s="115"/>
      <c r="H184" s="60"/>
      <c r="I184" s="60"/>
      <c r="J184" s="60"/>
      <c r="K184" s="59"/>
      <c r="L184" s="53"/>
      <c r="M184" s="123"/>
      <c r="N184" s="123" t="str">
        <f>IF(C175="","",IF(C184="","Campo 'Identificação do Telefone' da Instituição Envolvida 2 vazio; ",""))</f>
        <v/>
      </c>
      <c r="O184" s="123" t="str">
        <f>IF(C175="","",IF(G184="","Campo 'Telefone' da Instituição Envolvida 2 vazio; ",""))</f>
        <v/>
      </c>
      <c r="P184" s="123"/>
      <c r="Q184" s="123"/>
      <c r="R184" s="123"/>
      <c r="S184" s="123"/>
      <c r="T184" s="123"/>
      <c r="U184" s="123"/>
      <c r="V184" s="123"/>
      <c r="W184" s="125"/>
    </row>
    <row r="185" spans="1:23" ht="16.5" thickBot="1">
      <c r="A185" s="53"/>
      <c r="B185" s="58"/>
      <c r="C185" s="162"/>
      <c r="D185" s="163"/>
      <c r="E185" s="163"/>
      <c r="F185" s="164"/>
      <c r="G185" s="115"/>
      <c r="H185" s="60"/>
      <c r="I185" s="60"/>
      <c r="J185" s="60"/>
      <c r="K185" s="59"/>
      <c r="L185" s="5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5"/>
    </row>
    <row r="186" spans="1:23" ht="15.75">
      <c r="A186" s="53"/>
      <c r="B186" s="58"/>
      <c r="C186" s="162"/>
      <c r="D186" s="163"/>
      <c r="E186" s="163"/>
      <c r="F186" s="164"/>
      <c r="G186" s="115"/>
      <c r="H186" s="60"/>
      <c r="I186" s="60"/>
      <c r="J186" s="60"/>
      <c r="K186" s="59"/>
      <c r="L186" s="5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</row>
    <row r="187" spans="1:23" ht="15.75" thickBot="1">
      <c r="A187" s="53"/>
      <c r="B187" s="58"/>
      <c r="C187" s="60" t="s">
        <v>68</v>
      </c>
      <c r="D187" s="60"/>
      <c r="E187" s="60"/>
      <c r="F187" s="60"/>
      <c r="G187" s="60"/>
      <c r="H187" s="60"/>
      <c r="I187" s="60"/>
      <c r="J187" s="60"/>
      <c r="K187" s="59"/>
      <c r="L187" s="5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</row>
    <row r="188" spans="1:23" ht="15.75">
      <c r="A188" s="53"/>
      <c r="B188" s="58"/>
      <c r="C188" s="130"/>
      <c r="D188" s="131"/>
      <c r="E188" s="131"/>
      <c r="F188" s="131"/>
      <c r="G188" s="131"/>
      <c r="H188" s="131"/>
      <c r="I188" s="131"/>
      <c r="J188" s="131"/>
      <c r="K188" s="59"/>
      <c r="L188" s="53"/>
      <c r="M188" s="123"/>
      <c r="N188" s="123" t="str">
        <f>IF(C175="","",IF(C188="","Campo 'Função no Projeto' da Instituição Envolvida 2 vazio; ",""))</f>
        <v/>
      </c>
      <c r="O188" s="123"/>
      <c r="P188" s="123"/>
      <c r="Q188" s="123"/>
      <c r="R188" s="123"/>
      <c r="S188" s="123"/>
      <c r="T188" s="123"/>
      <c r="U188" s="123"/>
      <c r="V188" s="123"/>
      <c r="W188" s="123"/>
    </row>
    <row r="189" spans="1:23" ht="15.75" thickBot="1">
      <c r="A189" s="53"/>
      <c r="B189" s="58"/>
      <c r="C189" s="60" t="s">
        <v>85</v>
      </c>
      <c r="D189" s="60"/>
      <c r="E189" s="60"/>
      <c r="F189" s="60"/>
      <c r="G189" s="60"/>
      <c r="H189" s="60"/>
      <c r="I189" s="60"/>
      <c r="J189" s="60"/>
      <c r="K189" s="59"/>
      <c r="L189" s="5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</row>
    <row r="190" spans="1:23" ht="15.75">
      <c r="A190" s="53"/>
      <c r="B190" s="58"/>
      <c r="C190" s="130"/>
      <c r="D190" s="131"/>
      <c r="E190" s="131"/>
      <c r="F190" s="131"/>
      <c r="G190" s="131"/>
      <c r="H190" s="131"/>
      <c r="I190" s="131"/>
      <c r="J190" s="131"/>
      <c r="K190" s="59"/>
      <c r="L190" s="53"/>
      <c r="M190" s="123"/>
      <c r="N190" s="123" t="str">
        <f>IF(C175="","",IF(C190="","Campo 'Representante Legal' da Instituição Envolvida 1 vazio; ",""))</f>
        <v/>
      </c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1:23" ht="15.75" thickBot="1">
      <c r="A191" s="53"/>
      <c r="B191" s="66"/>
      <c r="C191" s="67"/>
      <c r="D191" s="67"/>
      <c r="E191" s="67"/>
      <c r="F191" s="67"/>
      <c r="G191" s="67"/>
      <c r="H191" s="67"/>
      <c r="I191" s="67"/>
      <c r="J191" s="67"/>
      <c r="K191" s="68"/>
      <c r="L191" s="5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</row>
    <row r="192" spans="1:23" ht="15.75">
      <c r="A192" s="53"/>
      <c r="B192" s="53"/>
      <c r="C192" s="54" t="s">
        <v>87</v>
      </c>
      <c r="D192" s="54"/>
      <c r="E192" s="54"/>
      <c r="F192" s="54"/>
      <c r="G192" s="54"/>
      <c r="H192" s="54"/>
      <c r="I192" s="54"/>
      <c r="J192" s="54"/>
      <c r="K192" s="53"/>
      <c r="L192" s="5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</row>
    <row r="193" spans="1:23" ht="15.75" thickBot="1">
      <c r="A193" s="53"/>
      <c r="B193" s="55"/>
      <c r="C193" s="56" t="s">
        <v>83</v>
      </c>
      <c r="D193" s="56"/>
      <c r="E193" s="56"/>
      <c r="F193" s="56"/>
      <c r="G193" s="56"/>
      <c r="H193" s="56"/>
      <c r="I193" s="56"/>
      <c r="J193" s="56"/>
      <c r="K193" s="57"/>
      <c r="L193" s="5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</row>
    <row r="194" spans="1:23" ht="15.75">
      <c r="A194" s="53"/>
      <c r="B194" s="58"/>
      <c r="C194" s="130"/>
      <c r="D194" s="131"/>
      <c r="E194" s="131"/>
      <c r="F194" s="131"/>
      <c r="G194" s="131"/>
      <c r="H194" s="131"/>
      <c r="I194" s="131"/>
      <c r="J194" s="131"/>
      <c r="K194" s="59"/>
      <c r="L194" s="5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</row>
    <row r="195" spans="1:23" ht="15.75" thickBot="1">
      <c r="A195" s="53"/>
      <c r="B195" s="58"/>
      <c r="C195" s="60" t="s">
        <v>84</v>
      </c>
      <c r="D195" s="60"/>
      <c r="E195" s="60"/>
      <c r="F195" s="60"/>
      <c r="G195" s="60" t="s">
        <v>318</v>
      </c>
      <c r="H195" s="60"/>
      <c r="I195" s="60"/>
      <c r="J195" s="60"/>
      <c r="K195" s="59"/>
      <c r="L195" s="5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</row>
    <row r="196" spans="1:23" ht="15.75">
      <c r="A196" s="53"/>
      <c r="B196" s="58"/>
      <c r="C196" s="130"/>
      <c r="D196" s="131"/>
      <c r="E196" s="131"/>
      <c r="F196" s="60"/>
      <c r="G196" s="167"/>
      <c r="H196" s="168"/>
      <c r="I196" s="169"/>
      <c r="J196" s="60"/>
      <c r="K196" s="59"/>
      <c r="L196" s="53"/>
      <c r="M196" s="123"/>
      <c r="N196" s="123" t="str">
        <f>IF(C194="","",IF(C196="","Campo 'Departamento' da Instituição Envolvida 1 vazio; ",""))</f>
        <v/>
      </c>
      <c r="O196" s="123" t="str">
        <f>IF(C194="","",IF(G196="","Campo 'CNPJ' da Instituição Envolvida 1 vazio; ",""))</f>
        <v/>
      </c>
      <c r="P196" s="123"/>
      <c r="Q196" s="123"/>
      <c r="R196" s="123"/>
      <c r="S196" s="123"/>
      <c r="T196" s="123"/>
      <c r="U196" s="123"/>
      <c r="V196" s="123"/>
      <c r="W196" s="123"/>
    </row>
    <row r="197" spans="1:23" ht="16.5" thickBot="1">
      <c r="A197" s="53"/>
      <c r="B197" s="58"/>
      <c r="C197" s="171" t="s">
        <v>76</v>
      </c>
      <c r="D197" s="171"/>
      <c r="E197" s="171"/>
      <c r="F197" s="171"/>
      <c r="G197" s="171"/>
      <c r="H197" s="171"/>
      <c r="I197" s="171"/>
      <c r="J197" s="171"/>
      <c r="K197" s="59"/>
      <c r="L197" s="5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</row>
    <row r="198" spans="1:23" ht="15.75">
      <c r="A198" s="53"/>
      <c r="B198" s="58"/>
      <c r="C198" s="130"/>
      <c r="D198" s="131"/>
      <c r="E198" s="131"/>
      <c r="F198" s="131"/>
      <c r="G198" s="131"/>
      <c r="H198" s="131"/>
      <c r="I198" s="131"/>
      <c r="J198" s="131"/>
      <c r="K198" s="59"/>
      <c r="L198" s="53"/>
      <c r="M198" s="123"/>
      <c r="N198" s="123" t="str">
        <f>IF(C194="","",IF(C198="","Campo 'Departamento' da Instituição Envolvida 3 vazio; ",""))</f>
        <v/>
      </c>
      <c r="O198" s="123"/>
      <c r="P198" s="123"/>
      <c r="Q198" s="123"/>
      <c r="R198" s="123"/>
      <c r="S198" s="123"/>
      <c r="T198" s="123"/>
      <c r="U198" s="123"/>
      <c r="V198" s="123"/>
      <c r="W198" s="123"/>
    </row>
    <row r="199" spans="1:23" ht="16.5" thickBot="1">
      <c r="A199" s="53"/>
      <c r="B199" s="58"/>
      <c r="C199" s="61" t="s">
        <v>314</v>
      </c>
      <c r="D199" s="61"/>
      <c r="E199" s="61" t="s">
        <v>47</v>
      </c>
      <c r="F199" s="61"/>
      <c r="G199" s="61" t="s">
        <v>48</v>
      </c>
      <c r="H199" s="61"/>
      <c r="I199" s="61" t="s">
        <v>36</v>
      </c>
      <c r="J199" s="62"/>
      <c r="K199" s="59"/>
      <c r="L199" s="5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</row>
    <row r="200" spans="1:23" ht="15.75">
      <c r="A200" s="53"/>
      <c r="B200" s="58"/>
      <c r="C200" s="63"/>
      <c r="D200" s="64"/>
      <c r="E200" s="11"/>
      <c r="F200" s="64"/>
      <c r="G200" s="11"/>
      <c r="H200" s="65"/>
      <c r="I200" s="116"/>
      <c r="J200" s="62"/>
      <c r="K200" s="59"/>
      <c r="L200" s="53"/>
      <c r="M200" s="123"/>
      <c r="N200" s="123" t="str">
        <f>IF(C194="","",IF(C200="","Campo 'CEP' da Instituição Envolvida 3 vazio; ",""))</f>
        <v/>
      </c>
      <c r="O200" s="123" t="str">
        <f>IF(C194="","",IF(E200="","Campo 'Bairro' da Instituição Envolvida 3 vazio; ",""))</f>
        <v/>
      </c>
      <c r="P200" s="123" t="str">
        <f>IF(C194="","",IF(G200="","Campo 'Cidade' da Instituição Envolvida 3 vazio; ",""))</f>
        <v/>
      </c>
      <c r="Q200" s="123" t="str">
        <f>IF(C194="","",IF(I200="","Campo 'UF' da Instituição Envolvida 3 vazio; ",""))</f>
        <v/>
      </c>
      <c r="R200" s="123"/>
      <c r="S200" s="123"/>
      <c r="T200" s="123"/>
      <c r="U200" s="123"/>
      <c r="V200" s="123"/>
      <c r="W200" s="123"/>
    </row>
    <row r="201" spans="1:23">
      <c r="A201" s="53"/>
      <c r="B201" s="58"/>
      <c r="C201" s="60" t="s">
        <v>77</v>
      </c>
      <c r="D201" s="60"/>
      <c r="E201" s="60"/>
      <c r="F201" s="60"/>
      <c r="G201" s="60"/>
      <c r="H201" s="60"/>
      <c r="I201" s="60"/>
      <c r="J201" s="60"/>
      <c r="K201" s="59"/>
      <c r="L201" s="5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</row>
    <row r="202" spans="1:23" ht="15.75" thickBot="1">
      <c r="A202" s="53"/>
      <c r="B202" s="58"/>
      <c r="C202" s="60" t="s">
        <v>78</v>
      </c>
      <c r="D202" s="60"/>
      <c r="E202" s="60"/>
      <c r="F202" s="60"/>
      <c r="G202" s="60" t="s">
        <v>77</v>
      </c>
      <c r="H202" s="60"/>
      <c r="I202" s="60"/>
      <c r="J202" s="60"/>
      <c r="K202" s="59"/>
      <c r="L202" s="5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</row>
    <row r="203" spans="1:23" ht="16.5" thickBot="1">
      <c r="A203" s="53"/>
      <c r="B203" s="58"/>
      <c r="C203" s="162"/>
      <c r="D203" s="163"/>
      <c r="E203" s="163"/>
      <c r="F203" s="164"/>
      <c r="G203" s="12"/>
      <c r="H203" s="60"/>
      <c r="I203" s="60"/>
      <c r="J203" s="60"/>
      <c r="K203" s="59"/>
      <c r="L203" s="53"/>
      <c r="M203" s="123"/>
      <c r="N203" s="123" t="str">
        <f>IF(C194="","",IF(C203="","Campo 'Identificação do Telefone' da Instituição Envolvida 3 vazio; ",""))</f>
        <v/>
      </c>
      <c r="O203" s="123" t="str">
        <f>IF(C194="","",IF(G203="","Campo 'Telefone' da Instituição Envolvida 3 vazio; ",""))</f>
        <v/>
      </c>
      <c r="P203" s="123"/>
      <c r="Q203" s="123"/>
      <c r="R203" s="123"/>
      <c r="S203" s="123"/>
      <c r="T203" s="123"/>
      <c r="U203" s="123"/>
      <c r="V203" s="123"/>
      <c r="W203" s="123"/>
    </row>
    <row r="204" spans="1:23" ht="16.5" thickBot="1">
      <c r="A204" s="53"/>
      <c r="B204" s="58"/>
      <c r="C204" s="162"/>
      <c r="D204" s="163"/>
      <c r="E204" s="163"/>
      <c r="F204" s="164"/>
      <c r="G204" s="12"/>
      <c r="H204" s="60"/>
      <c r="I204" s="60"/>
      <c r="J204" s="60"/>
      <c r="K204" s="59"/>
      <c r="L204" s="5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</row>
    <row r="205" spans="1:23" ht="15.75">
      <c r="A205" s="53"/>
      <c r="B205" s="58"/>
      <c r="C205" s="162"/>
      <c r="D205" s="163"/>
      <c r="E205" s="163"/>
      <c r="F205" s="164"/>
      <c r="G205" s="12"/>
      <c r="H205" s="60"/>
      <c r="I205" s="60"/>
      <c r="J205" s="60"/>
      <c r="K205" s="59"/>
      <c r="L205" s="5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</row>
    <row r="206" spans="1:23" ht="15.75" thickBot="1">
      <c r="A206" s="53"/>
      <c r="B206" s="58"/>
      <c r="C206" s="60" t="s">
        <v>68</v>
      </c>
      <c r="D206" s="60"/>
      <c r="E206" s="60"/>
      <c r="F206" s="60"/>
      <c r="G206" s="60"/>
      <c r="H206" s="60"/>
      <c r="I206" s="60"/>
      <c r="J206" s="60"/>
      <c r="K206" s="59"/>
      <c r="L206" s="5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</row>
    <row r="207" spans="1:23" ht="15.75">
      <c r="A207" s="53"/>
      <c r="B207" s="58"/>
      <c r="C207" s="130"/>
      <c r="D207" s="131"/>
      <c r="E207" s="131"/>
      <c r="F207" s="131"/>
      <c r="G207" s="131"/>
      <c r="H207" s="131"/>
      <c r="I207" s="131"/>
      <c r="J207" s="131"/>
      <c r="K207" s="59"/>
      <c r="L207" s="53"/>
      <c r="M207" s="123"/>
      <c r="N207" s="123" t="str">
        <f>IF(C194="","",IF(C207="","Campo 'Função no Projeto' da Instituição Envolvida 3 vazio; ",""))</f>
        <v/>
      </c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1:23" ht="15.75" thickBot="1">
      <c r="A208" s="53"/>
      <c r="B208" s="58"/>
      <c r="C208" s="60" t="s">
        <v>85</v>
      </c>
      <c r="D208" s="60"/>
      <c r="E208" s="60"/>
      <c r="F208" s="60"/>
      <c r="G208" s="60"/>
      <c r="H208" s="60"/>
      <c r="I208" s="60"/>
      <c r="J208" s="60"/>
      <c r="K208" s="59"/>
      <c r="L208" s="5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</row>
    <row r="209" spans="1:23" ht="15.75">
      <c r="A209" s="53"/>
      <c r="B209" s="58"/>
      <c r="C209" s="130"/>
      <c r="D209" s="131"/>
      <c r="E209" s="131"/>
      <c r="F209" s="131"/>
      <c r="G209" s="131"/>
      <c r="H209" s="131"/>
      <c r="I209" s="131"/>
      <c r="J209" s="131"/>
      <c r="K209" s="59"/>
      <c r="L209" s="53"/>
      <c r="M209" s="123"/>
      <c r="N209" s="123" t="str">
        <f>IF(C194="","",IF(C209="","Campo 'Representante Legal' da Instituição Envolvida 3 vazio; ",""))</f>
        <v/>
      </c>
      <c r="O209" s="123"/>
      <c r="P209" s="123"/>
      <c r="Q209" s="123"/>
      <c r="R209" s="123"/>
      <c r="S209" s="123"/>
      <c r="T209" s="123"/>
      <c r="U209" s="123"/>
      <c r="V209" s="123"/>
      <c r="W209" s="123"/>
    </row>
    <row r="210" spans="1:23" ht="15.75" thickBot="1">
      <c r="A210" s="53"/>
      <c r="B210" s="66"/>
      <c r="C210" s="67"/>
      <c r="D210" s="67"/>
      <c r="E210" s="67"/>
      <c r="F210" s="67"/>
      <c r="G210" s="67"/>
      <c r="H210" s="67"/>
      <c r="I210" s="67"/>
      <c r="J210" s="67"/>
      <c r="K210" s="68"/>
      <c r="L210" s="5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</row>
    <row r="211" spans="1:23" ht="16.5" thickBot="1">
      <c r="A211" s="69"/>
      <c r="B211" s="69"/>
      <c r="C211" s="119" t="s">
        <v>88</v>
      </c>
      <c r="D211" s="119"/>
      <c r="E211" s="119"/>
      <c r="F211" s="119"/>
      <c r="G211" s="119"/>
      <c r="H211" s="176" t="str">
        <f>IF(F212="Sim","Não se esqueça de anexar os documentos de autorização pertinentes","")</f>
        <v/>
      </c>
      <c r="I211" s="176"/>
      <c r="J211" s="176"/>
      <c r="K211" s="176"/>
      <c r="L211" s="69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</row>
    <row r="212" spans="1:23" ht="15.75" thickBot="1">
      <c r="A212" s="69"/>
      <c r="B212" s="69"/>
      <c r="C212" s="69" t="s">
        <v>89</v>
      </c>
      <c r="D212" s="69"/>
      <c r="E212" s="69"/>
      <c r="F212" s="172"/>
      <c r="G212" s="173"/>
      <c r="H212" s="177"/>
      <c r="I212" s="177"/>
      <c r="J212" s="177"/>
      <c r="K212" s="177"/>
      <c r="L212" s="69"/>
      <c r="M212" s="123"/>
      <c r="N212" s="123" t="str">
        <f>IF(F212="","Campo 'Organismos geneticamente modificados' vazio; ","")</f>
        <v xml:space="preserve">Campo 'Organismos geneticamente modificados' vazio; </v>
      </c>
      <c r="O212" s="123"/>
      <c r="P212" s="123"/>
      <c r="Q212" s="123"/>
      <c r="R212" s="123"/>
      <c r="S212" s="123"/>
      <c r="T212" s="123"/>
      <c r="U212" s="123"/>
      <c r="V212" s="123"/>
      <c r="W212" s="123"/>
    </row>
    <row r="213" spans="1:23">
      <c r="A213" s="69"/>
      <c r="B213" s="69"/>
      <c r="C213" s="69" t="s">
        <v>90</v>
      </c>
      <c r="D213" s="69"/>
      <c r="E213" s="69"/>
      <c r="F213" s="172"/>
      <c r="G213" s="173"/>
      <c r="H213" s="177"/>
      <c r="I213" s="177"/>
      <c r="J213" s="177"/>
      <c r="K213" s="177"/>
      <c r="L213" s="69"/>
      <c r="M213" s="123"/>
      <c r="N213" s="123" t="str">
        <f>IF(F213="","Campo 'Certificado de qualidade em Biossegurança' vazio; ","")</f>
        <v xml:space="preserve">Campo 'Certificado de qualidade em Biossegurança' vazio; </v>
      </c>
      <c r="O213" s="123"/>
      <c r="P213" s="123"/>
      <c r="Q213" s="123"/>
      <c r="R213" s="123"/>
      <c r="S213" s="123"/>
      <c r="T213" s="123"/>
      <c r="U213" s="123"/>
      <c r="V213" s="123"/>
      <c r="W213" s="123"/>
    </row>
    <row r="214" spans="1:23">
      <c r="A214" s="69"/>
      <c r="B214" s="69"/>
      <c r="C214" s="69"/>
      <c r="D214" s="69"/>
      <c r="E214" s="69"/>
      <c r="F214" s="69"/>
      <c r="G214" s="69"/>
      <c r="H214" s="177"/>
      <c r="I214" s="177"/>
      <c r="J214" s="177"/>
      <c r="K214" s="177"/>
      <c r="L214" s="69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</row>
    <row r="215" spans="1:23" ht="16.5" customHeight="1" thickBot="1">
      <c r="A215" s="70"/>
      <c r="B215" s="70"/>
      <c r="C215" s="174" t="s">
        <v>91</v>
      </c>
      <c r="D215" s="174"/>
      <c r="E215" s="174"/>
      <c r="F215" s="118"/>
      <c r="G215" s="118"/>
      <c r="H215" s="175" t="str">
        <f>IF(F216="Sim","Não se esqueça de anexar os documentos relacionados ao CEP","")</f>
        <v/>
      </c>
      <c r="I215" s="175"/>
      <c r="J215" s="175"/>
      <c r="K215" s="175"/>
      <c r="L215" s="70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</row>
    <row r="216" spans="1:23">
      <c r="A216" s="70"/>
      <c r="B216" s="70"/>
      <c r="C216" s="70" t="s">
        <v>92</v>
      </c>
      <c r="D216" s="70"/>
      <c r="E216" s="70"/>
      <c r="F216" s="172"/>
      <c r="G216" s="173"/>
      <c r="H216" s="175"/>
      <c r="I216" s="175"/>
      <c r="J216" s="175"/>
      <c r="K216" s="175"/>
      <c r="L216" s="70"/>
      <c r="M216" s="123"/>
      <c r="N216" s="123" t="str">
        <f>IF(F216="","Campo 'Experimentos com seres humanos' vazio; ","")</f>
        <v xml:space="preserve">Campo 'Experimentos com seres humanos' vazio; </v>
      </c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>
      <c r="A217" s="70"/>
      <c r="B217" s="70"/>
      <c r="C217" s="70"/>
      <c r="D217" s="70"/>
      <c r="E217" s="70"/>
      <c r="F217" s="70"/>
      <c r="G217" s="70"/>
      <c r="H217" s="175"/>
      <c r="I217" s="175"/>
      <c r="J217" s="175"/>
      <c r="K217" s="175"/>
      <c r="L217" s="70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</row>
    <row r="218" spans="1:23" ht="16.5" thickBot="1">
      <c r="A218" s="71"/>
      <c r="B218" s="71"/>
      <c r="C218" s="186" t="s">
        <v>93</v>
      </c>
      <c r="D218" s="186"/>
      <c r="E218" s="186"/>
      <c r="F218" s="187" t="s">
        <v>94</v>
      </c>
      <c r="G218" s="187"/>
      <c r="H218" s="188">
        <f>LEN(C219)</f>
        <v>0</v>
      </c>
      <c r="I218" s="188"/>
      <c r="J218" s="72"/>
      <c r="K218" s="71"/>
      <c r="L218" s="71"/>
      <c r="M218" s="123"/>
      <c r="N218" s="123" t="str">
        <f>IF(H218&gt;5000,"'Introdução' ultrapassou o número de caracteres; ","")</f>
        <v/>
      </c>
      <c r="O218" s="123"/>
      <c r="P218" s="123"/>
      <c r="Q218" s="123"/>
      <c r="R218" s="123"/>
      <c r="S218" s="123"/>
      <c r="T218" s="123"/>
      <c r="U218" s="123"/>
      <c r="V218" s="123"/>
      <c r="W218" s="123"/>
    </row>
    <row r="219" spans="1:23">
      <c r="A219" s="71"/>
      <c r="B219" s="71"/>
      <c r="C219" s="152"/>
      <c r="D219" s="153"/>
      <c r="E219" s="153"/>
      <c r="F219" s="153"/>
      <c r="G219" s="153"/>
      <c r="H219" s="153"/>
      <c r="I219" s="153"/>
      <c r="J219" s="153"/>
      <c r="K219" s="71"/>
      <c r="L219" s="71"/>
      <c r="M219" s="123"/>
      <c r="N219" s="123" t="str">
        <f>IF(C219="","Campo 'Introdução' do projeto vazio; ","")</f>
        <v xml:space="preserve">Campo 'Introdução' do projeto vazio; </v>
      </c>
      <c r="O219" s="123"/>
      <c r="P219" s="123"/>
      <c r="Q219" s="123"/>
      <c r="R219" s="123"/>
      <c r="S219" s="123"/>
      <c r="T219" s="123"/>
      <c r="U219" s="123"/>
      <c r="V219" s="123"/>
      <c r="W219" s="123"/>
    </row>
    <row r="220" spans="1:23">
      <c r="A220" s="71"/>
      <c r="B220" s="71"/>
      <c r="C220" s="178"/>
      <c r="D220" s="179"/>
      <c r="E220" s="179"/>
      <c r="F220" s="179"/>
      <c r="G220" s="179"/>
      <c r="H220" s="179"/>
      <c r="I220" s="179"/>
      <c r="J220" s="179"/>
      <c r="K220" s="71"/>
      <c r="L220" s="71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>
      <c r="A221" s="71"/>
      <c r="B221" s="71"/>
      <c r="C221" s="178"/>
      <c r="D221" s="179"/>
      <c r="E221" s="179"/>
      <c r="F221" s="179"/>
      <c r="G221" s="179"/>
      <c r="H221" s="179"/>
      <c r="I221" s="179"/>
      <c r="J221" s="179"/>
      <c r="K221" s="71"/>
      <c r="L221" s="71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>
      <c r="A222" s="71"/>
      <c r="B222" s="71"/>
      <c r="C222" s="178"/>
      <c r="D222" s="179"/>
      <c r="E222" s="179"/>
      <c r="F222" s="179"/>
      <c r="G222" s="179"/>
      <c r="H222" s="179"/>
      <c r="I222" s="179"/>
      <c r="J222" s="179"/>
      <c r="K222" s="71"/>
      <c r="L222" s="71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</row>
    <row r="223" spans="1:23">
      <c r="A223" s="71"/>
      <c r="B223" s="71"/>
      <c r="C223" s="178"/>
      <c r="D223" s="179"/>
      <c r="E223" s="179"/>
      <c r="F223" s="179"/>
      <c r="G223" s="179"/>
      <c r="H223" s="179"/>
      <c r="I223" s="179"/>
      <c r="J223" s="179"/>
      <c r="K223" s="71"/>
      <c r="L223" s="71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</row>
    <row r="224" spans="1:23">
      <c r="A224" s="71"/>
      <c r="B224" s="71"/>
      <c r="C224" s="178"/>
      <c r="D224" s="179"/>
      <c r="E224" s="179"/>
      <c r="F224" s="179"/>
      <c r="G224" s="179"/>
      <c r="H224" s="179"/>
      <c r="I224" s="179"/>
      <c r="J224" s="179"/>
      <c r="K224" s="71"/>
      <c r="L224" s="71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</row>
    <row r="225" spans="1:23">
      <c r="A225" s="71"/>
      <c r="B225" s="71"/>
      <c r="C225" s="178"/>
      <c r="D225" s="179"/>
      <c r="E225" s="179"/>
      <c r="F225" s="179"/>
      <c r="G225" s="179"/>
      <c r="H225" s="179"/>
      <c r="I225" s="179"/>
      <c r="J225" s="179"/>
      <c r="K225" s="71"/>
      <c r="L225" s="71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</row>
    <row r="226" spans="1:23">
      <c r="A226" s="71"/>
      <c r="B226" s="71"/>
      <c r="C226" s="178"/>
      <c r="D226" s="179"/>
      <c r="E226" s="179"/>
      <c r="F226" s="179"/>
      <c r="G226" s="179"/>
      <c r="H226" s="179"/>
      <c r="I226" s="179"/>
      <c r="J226" s="179"/>
      <c r="K226" s="71"/>
      <c r="L226" s="71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</row>
    <row r="227" spans="1:23">
      <c r="A227" s="71"/>
      <c r="B227" s="71"/>
      <c r="C227" s="178"/>
      <c r="D227" s="179"/>
      <c r="E227" s="179"/>
      <c r="F227" s="179"/>
      <c r="G227" s="179"/>
      <c r="H227" s="179"/>
      <c r="I227" s="179"/>
      <c r="J227" s="179"/>
      <c r="K227" s="71"/>
      <c r="L227" s="71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</row>
    <row r="228" spans="1:23">
      <c r="A228" s="71"/>
      <c r="B228" s="71"/>
      <c r="C228" s="178"/>
      <c r="D228" s="179"/>
      <c r="E228" s="179"/>
      <c r="F228" s="179"/>
      <c r="G228" s="179"/>
      <c r="H228" s="179"/>
      <c r="I228" s="179"/>
      <c r="J228" s="179"/>
      <c r="K228" s="71"/>
      <c r="L228" s="71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</row>
    <row r="229" spans="1:23">
      <c r="A229" s="71"/>
      <c r="B229" s="71"/>
      <c r="C229" s="155"/>
      <c r="D229" s="156"/>
      <c r="E229" s="156"/>
      <c r="F229" s="156"/>
      <c r="G229" s="156"/>
      <c r="H229" s="156"/>
      <c r="I229" s="156"/>
      <c r="J229" s="156"/>
      <c r="K229" s="71"/>
      <c r="L229" s="71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</row>
    <row r="230" spans="1:23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</row>
    <row r="231" spans="1:23" ht="16.5" thickBot="1">
      <c r="A231" s="73"/>
      <c r="B231" s="73"/>
      <c r="C231" s="189" t="s">
        <v>95</v>
      </c>
      <c r="D231" s="189"/>
      <c r="E231" s="189"/>
      <c r="F231" s="190" t="s">
        <v>94</v>
      </c>
      <c r="G231" s="190"/>
      <c r="H231" s="191">
        <f>LEN(C232)</f>
        <v>0</v>
      </c>
      <c r="I231" s="191"/>
      <c r="J231" s="74"/>
      <c r="K231" s="73"/>
      <c r="L231" s="73"/>
      <c r="M231" s="123"/>
      <c r="N231" s="123" t="str">
        <f>IF(H231&gt;1000,"'Objetivos gerais' ultrapassou o número de caracteres; ","")</f>
        <v/>
      </c>
      <c r="O231" s="123"/>
      <c r="P231" s="123"/>
      <c r="Q231" s="123"/>
      <c r="R231" s="123"/>
      <c r="S231" s="123"/>
      <c r="T231" s="123"/>
      <c r="U231" s="123"/>
      <c r="V231" s="123"/>
      <c r="W231" s="123"/>
    </row>
    <row r="232" spans="1:23">
      <c r="A232" s="73"/>
      <c r="B232" s="73"/>
      <c r="C232" s="152"/>
      <c r="D232" s="153"/>
      <c r="E232" s="153"/>
      <c r="F232" s="153"/>
      <c r="G232" s="153"/>
      <c r="H232" s="153"/>
      <c r="I232" s="153"/>
      <c r="J232" s="153"/>
      <c r="K232" s="73"/>
      <c r="L232" s="73"/>
      <c r="M232" s="123"/>
      <c r="N232" s="123" t="str">
        <f>IF(C232="","Campo 'Objetivos Gerais' do projeto vazio; ","")</f>
        <v xml:space="preserve">Campo 'Objetivos Gerais' do projeto vazio; </v>
      </c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:23">
      <c r="A233" s="73"/>
      <c r="B233" s="73"/>
      <c r="C233" s="178"/>
      <c r="D233" s="179"/>
      <c r="E233" s="179"/>
      <c r="F233" s="179"/>
      <c r="G233" s="179"/>
      <c r="H233" s="179"/>
      <c r="I233" s="179"/>
      <c r="J233" s="179"/>
      <c r="K233" s="73"/>
      <c r="L233" s="7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</row>
    <row r="234" spans="1:23">
      <c r="A234" s="73"/>
      <c r="B234" s="73"/>
      <c r="C234" s="178"/>
      <c r="D234" s="179"/>
      <c r="E234" s="179"/>
      <c r="F234" s="179"/>
      <c r="G234" s="179"/>
      <c r="H234" s="179"/>
      <c r="I234" s="179"/>
      <c r="J234" s="179"/>
      <c r="K234" s="73"/>
      <c r="L234" s="7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</row>
    <row r="235" spans="1:23">
      <c r="A235" s="73"/>
      <c r="B235" s="73"/>
      <c r="C235" s="178"/>
      <c r="D235" s="179"/>
      <c r="E235" s="179"/>
      <c r="F235" s="179"/>
      <c r="G235" s="179"/>
      <c r="H235" s="179"/>
      <c r="I235" s="179"/>
      <c r="J235" s="179"/>
      <c r="K235" s="73"/>
      <c r="L235" s="7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</row>
    <row r="236" spans="1:2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</row>
    <row r="237" spans="1:23" ht="16.5" thickBot="1">
      <c r="A237" s="75"/>
      <c r="B237" s="75"/>
      <c r="C237" s="180" t="s">
        <v>96</v>
      </c>
      <c r="D237" s="180"/>
      <c r="E237" s="180"/>
      <c r="F237" s="181" t="s">
        <v>94</v>
      </c>
      <c r="G237" s="181"/>
      <c r="H237" s="182">
        <f>LEN(C238)</f>
        <v>0</v>
      </c>
      <c r="I237" s="182"/>
      <c r="J237" s="76"/>
      <c r="K237" s="75"/>
      <c r="L237" s="75"/>
      <c r="M237" s="123"/>
      <c r="N237" s="123" t="str">
        <f>IF(H237&gt;1500,"'Objetivos específicos' ultrapassou o número de caracteres; ","")</f>
        <v/>
      </c>
      <c r="O237" s="123"/>
      <c r="P237" s="123"/>
      <c r="Q237" s="123"/>
      <c r="R237" s="123"/>
      <c r="S237" s="123"/>
      <c r="T237" s="123"/>
      <c r="U237" s="123"/>
      <c r="V237" s="123"/>
      <c r="W237" s="123"/>
    </row>
    <row r="238" spans="1:23">
      <c r="A238" s="75"/>
      <c r="B238" s="75"/>
      <c r="C238" s="152"/>
      <c r="D238" s="153"/>
      <c r="E238" s="153"/>
      <c r="F238" s="153"/>
      <c r="G238" s="153"/>
      <c r="H238" s="153"/>
      <c r="I238" s="153"/>
      <c r="J238" s="153"/>
      <c r="K238" s="75"/>
      <c r="L238" s="75"/>
      <c r="M238" s="123"/>
      <c r="N238" s="123" t="str">
        <f>IF(C238="","Campo 'Objetivos Específicos' do projeto vazio; ","")</f>
        <v xml:space="preserve">Campo 'Objetivos Específicos' do projeto vazio; </v>
      </c>
      <c r="O238" s="123"/>
      <c r="P238" s="123"/>
      <c r="Q238" s="123"/>
      <c r="R238" s="123"/>
      <c r="S238" s="123"/>
      <c r="T238" s="123"/>
      <c r="U238" s="123"/>
      <c r="V238" s="123"/>
      <c r="W238" s="123"/>
    </row>
    <row r="239" spans="1:23">
      <c r="A239" s="75"/>
      <c r="B239" s="75"/>
      <c r="C239" s="178"/>
      <c r="D239" s="179"/>
      <c r="E239" s="179"/>
      <c r="F239" s="179"/>
      <c r="G239" s="179"/>
      <c r="H239" s="179"/>
      <c r="I239" s="179"/>
      <c r="J239" s="179"/>
      <c r="K239" s="75"/>
      <c r="L239" s="75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</row>
    <row r="240" spans="1:23">
      <c r="A240" s="75"/>
      <c r="B240" s="75"/>
      <c r="C240" s="178"/>
      <c r="D240" s="179"/>
      <c r="E240" s="179"/>
      <c r="F240" s="179"/>
      <c r="G240" s="179"/>
      <c r="H240" s="179"/>
      <c r="I240" s="179"/>
      <c r="J240" s="179"/>
      <c r="K240" s="75"/>
      <c r="L240" s="75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</row>
    <row r="241" spans="1:23">
      <c r="A241" s="75"/>
      <c r="B241" s="75"/>
      <c r="C241" s="178"/>
      <c r="D241" s="179"/>
      <c r="E241" s="179"/>
      <c r="F241" s="179"/>
      <c r="G241" s="179"/>
      <c r="H241" s="179"/>
      <c r="I241" s="179"/>
      <c r="J241" s="179"/>
      <c r="K241" s="75"/>
      <c r="L241" s="75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</row>
    <row r="242" spans="1:23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</row>
    <row r="243" spans="1:23" ht="16.5" thickBot="1">
      <c r="A243" s="77"/>
      <c r="B243" s="77"/>
      <c r="C243" s="183" t="s">
        <v>97</v>
      </c>
      <c r="D243" s="183"/>
      <c r="E243" s="183"/>
      <c r="F243" s="184" t="s">
        <v>94</v>
      </c>
      <c r="G243" s="184"/>
      <c r="H243" s="185">
        <f>LEN(C244)</f>
        <v>0</v>
      </c>
      <c r="I243" s="185"/>
      <c r="J243" s="78"/>
      <c r="K243" s="77"/>
      <c r="L243" s="77"/>
      <c r="M243" s="123"/>
      <c r="N243" s="123" t="str">
        <f>IF(H243&gt;8000,"'Método' ultrapassou o número de caracteres; ","")</f>
        <v/>
      </c>
      <c r="O243" s="123"/>
      <c r="P243" s="123"/>
      <c r="Q243" s="123"/>
      <c r="R243" s="123"/>
      <c r="S243" s="123"/>
      <c r="T243" s="123"/>
      <c r="U243" s="123"/>
      <c r="V243" s="123"/>
      <c r="W243" s="123"/>
    </row>
    <row r="244" spans="1:23">
      <c r="A244" s="77"/>
      <c r="B244" s="77"/>
      <c r="C244" s="153"/>
      <c r="D244" s="153"/>
      <c r="E244" s="153"/>
      <c r="F244" s="153"/>
      <c r="G244" s="153"/>
      <c r="H244" s="153"/>
      <c r="I244" s="153"/>
      <c r="J244" s="153"/>
      <c r="K244" s="77"/>
      <c r="L244" s="77"/>
      <c r="M244" s="123"/>
      <c r="N244" s="123" t="str">
        <f>IF(C244="","Campo 'Método' do projeto vazio; ","")</f>
        <v xml:space="preserve">Campo 'Método' do projeto vazio; </v>
      </c>
      <c r="O244" s="123"/>
      <c r="P244" s="123"/>
      <c r="Q244" s="123"/>
      <c r="R244" s="123"/>
      <c r="S244" s="123"/>
      <c r="T244" s="123"/>
      <c r="U244" s="123"/>
      <c r="V244" s="123"/>
      <c r="W244" s="123"/>
    </row>
    <row r="245" spans="1:23">
      <c r="A245" s="77"/>
      <c r="B245" s="77"/>
      <c r="C245" s="179"/>
      <c r="D245" s="179"/>
      <c r="E245" s="179"/>
      <c r="F245" s="179"/>
      <c r="G245" s="179"/>
      <c r="H245" s="179"/>
      <c r="I245" s="179"/>
      <c r="J245" s="179"/>
      <c r="K245" s="77"/>
      <c r="L245" s="77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</row>
    <row r="246" spans="1:23">
      <c r="A246" s="77"/>
      <c r="B246" s="77"/>
      <c r="C246" s="179"/>
      <c r="D246" s="179"/>
      <c r="E246" s="179"/>
      <c r="F246" s="179"/>
      <c r="G246" s="179"/>
      <c r="H246" s="179"/>
      <c r="I246" s="179"/>
      <c r="J246" s="179"/>
      <c r="K246" s="77"/>
      <c r="L246" s="77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</row>
    <row r="247" spans="1:23">
      <c r="A247" s="77"/>
      <c r="B247" s="77"/>
      <c r="C247" s="179"/>
      <c r="D247" s="179"/>
      <c r="E247" s="179"/>
      <c r="F247" s="179"/>
      <c r="G247" s="179"/>
      <c r="H247" s="179"/>
      <c r="I247" s="179"/>
      <c r="J247" s="179"/>
      <c r="K247" s="77"/>
      <c r="L247" s="77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</row>
    <row r="248" spans="1:23">
      <c r="A248" s="77"/>
      <c r="B248" s="77"/>
      <c r="C248" s="179"/>
      <c r="D248" s="179"/>
      <c r="E248" s="179"/>
      <c r="F248" s="179"/>
      <c r="G248" s="179"/>
      <c r="H248" s="179"/>
      <c r="I248" s="179"/>
      <c r="J248" s="179"/>
      <c r="K248" s="77"/>
      <c r="L248" s="77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</row>
    <row r="249" spans="1:23">
      <c r="A249" s="77"/>
      <c r="B249" s="77"/>
      <c r="C249" s="179"/>
      <c r="D249" s="179"/>
      <c r="E249" s="179"/>
      <c r="F249" s="179"/>
      <c r="G249" s="179"/>
      <c r="H249" s="179"/>
      <c r="I249" s="179"/>
      <c r="J249" s="179"/>
      <c r="K249" s="77"/>
      <c r="L249" s="77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</row>
    <row r="250" spans="1:23">
      <c r="A250" s="77"/>
      <c r="B250" s="77"/>
      <c r="C250" s="179"/>
      <c r="D250" s="179"/>
      <c r="E250" s="179"/>
      <c r="F250" s="179"/>
      <c r="G250" s="179"/>
      <c r="H250" s="179"/>
      <c r="I250" s="179"/>
      <c r="J250" s="179"/>
      <c r="K250" s="77"/>
      <c r="L250" s="77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</row>
    <row r="251" spans="1:23">
      <c r="A251" s="77"/>
      <c r="B251" s="77"/>
      <c r="C251" s="179"/>
      <c r="D251" s="179"/>
      <c r="E251" s="179"/>
      <c r="F251" s="179"/>
      <c r="G251" s="179"/>
      <c r="H251" s="179"/>
      <c r="I251" s="179"/>
      <c r="J251" s="179"/>
      <c r="K251" s="77"/>
      <c r="L251" s="77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</row>
    <row r="252" spans="1:23">
      <c r="A252" s="77"/>
      <c r="B252" s="77"/>
      <c r="C252" s="179"/>
      <c r="D252" s="179"/>
      <c r="E252" s="179"/>
      <c r="F252" s="179"/>
      <c r="G252" s="179"/>
      <c r="H252" s="179"/>
      <c r="I252" s="179"/>
      <c r="J252" s="179"/>
      <c r="K252" s="77"/>
      <c r="L252" s="77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</row>
    <row r="253" spans="1:23">
      <c r="A253" s="77"/>
      <c r="B253" s="77"/>
      <c r="C253" s="179"/>
      <c r="D253" s="179"/>
      <c r="E253" s="179"/>
      <c r="F253" s="179"/>
      <c r="G253" s="179"/>
      <c r="H253" s="179"/>
      <c r="I253" s="179"/>
      <c r="J253" s="179"/>
      <c r="K253" s="77"/>
      <c r="L253" s="77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</row>
    <row r="254" spans="1:23">
      <c r="A254" s="77"/>
      <c r="B254" s="77"/>
      <c r="C254" s="179"/>
      <c r="D254" s="179"/>
      <c r="E254" s="179"/>
      <c r="F254" s="179"/>
      <c r="G254" s="179"/>
      <c r="H254" s="179"/>
      <c r="I254" s="179"/>
      <c r="J254" s="179"/>
      <c r="K254" s="77"/>
      <c r="L254" s="77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</row>
    <row r="255" spans="1:23">
      <c r="A255" s="77"/>
      <c r="B255" s="77"/>
      <c r="C255" s="179"/>
      <c r="D255" s="179"/>
      <c r="E255" s="179"/>
      <c r="F255" s="179"/>
      <c r="G255" s="179"/>
      <c r="H255" s="179"/>
      <c r="I255" s="179"/>
      <c r="J255" s="179"/>
      <c r="K255" s="77"/>
      <c r="L255" s="77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</row>
    <row r="256" spans="1:23">
      <c r="A256" s="77"/>
      <c r="B256" s="77"/>
      <c r="C256" s="179"/>
      <c r="D256" s="179"/>
      <c r="E256" s="179"/>
      <c r="F256" s="179"/>
      <c r="G256" s="179"/>
      <c r="H256" s="179"/>
      <c r="I256" s="179"/>
      <c r="J256" s="179"/>
      <c r="K256" s="77"/>
      <c r="L256" s="77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</row>
    <row r="257" spans="1:23">
      <c r="A257" s="77"/>
      <c r="B257" s="77"/>
      <c r="C257" s="179"/>
      <c r="D257" s="179"/>
      <c r="E257" s="179"/>
      <c r="F257" s="179"/>
      <c r="G257" s="179"/>
      <c r="H257" s="179"/>
      <c r="I257" s="179"/>
      <c r="J257" s="179"/>
      <c r="K257" s="77"/>
      <c r="L257" s="77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</row>
    <row r="258" spans="1:23">
      <c r="A258" s="77"/>
      <c r="B258" s="77"/>
      <c r="C258" s="179"/>
      <c r="D258" s="179"/>
      <c r="E258" s="179"/>
      <c r="F258" s="179"/>
      <c r="G258" s="179"/>
      <c r="H258" s="179"/>
      <c r="I258" s="179"/>
      <c r="J258" s="179"/>
      <c r="K258" s="77"/>
      <c r="L258" s="77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</row>
    <row r="259" spans="1:23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</row>
    <row r="260" spans="1:23" ht="16.5" thickBot="1">
      <c r="A260" s="79"/>
      <c r="B260" s="79"/>
      <c r="C260" s="196" t="s">
        <v>98</v>
      </c>
      <c r="D260" s="196"/>
      <c r="E260" s="196"/>
      <c r="F260" s="197" t="s">
        <v>94</v>
      </c>
      <c r="G260" s="197"/>
      <c r="H260" s="198">
        <f>LEN(C261)</f>
        <v>0</v>
      </c>
      <c r="I260" s="198"/>
      <c r="J260" s="80"/>
      <c r="K260" s="79"/>
      <c r="L260" s="79"/>
      <c r="M260" s="123"/>
      <c r="N260" s="123" t="str">
        <f>IF(H260&gt;5000,"'Referências' ultrapassou o número de caracteres; ","")</f>
        <v/>
      </c>
      <c r="O260" s="123"/>
      <c r="P260" s="123"/>
      <c r="Q260" s="123"/>
      <c r="R260" s="123"/>
      <c r="S260" s="123"/>
      <c r="T260" s="123"/>
      <c r="U260" s="123"/>
      <c r="V260" s="123"/>
      <c r="W260" s="123"/>
    </row>
    <row r="261" spans="1:23">
      <c r="A261" s="79"/>
      <c r="B261" s="79"/>
      <c r="C261" s="152"/>
      <c r="D261" s="153"/>
      <c r="E261" s="153"/>
      <c r="F261" s="153"/>
      <c r="G261" s="153"/>
      <c r="H261" s="153"/>
      <c r="I261" s="153"/>
      <c r="J261" s="153"/>
      <c r="K261" s="79"/>
      <c r="L261" s="79"/>
      <c r="M261" s="123"/>
      <c r="N261" s="123" t="str">
        <f>IF(C261="","Campo 'Referências' do projeto vazio; ","")</f>
        <v xml:space="preserve">Campo 'Referências' do projeto vazio; </v>
      </c>
      <c r="O261" s="123"/>
      <c r="P261" s="123"/>
      <c r="Q261" s="123"/>
      <c r="R261" s="123"/>
      <c r="S261" s="123"/>
      <c r="T261" s="123"/>
      <c r="U261" s="123"/>
      <c r="V261" s="123"/>
      <c r="W261" s="123"/>
    </row>
    <row r="262" spans="1:23">
      <c r="A262" s="79"/>
      <c r="B262" s="79"/>
      <c r="C262" s="178"/>
      <c r="D262" s="179"/>
      <c r="E262" s="179"/>
      <c r="F262" s="179"/>
      <c r="G262" s="179"/>
      <c r="H262" s="179"/>
      <c r="I262" s="179"/>
      <c r="J262" s="179"/>
      <c r="K262" s="79"/>
      <c r="L262" s="79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</row>
    <row r="263" spans="1:23">
      <c r="A263" s="79"/>
      <c r="B263" s="79"/>
      <c r="C263" s="178"/>
      <c r="D263" s="179"/>
      <c r="E263" s="179"/>
      <c r="F263" s="179"/>
      <c r="G263" s="179"/>
      <c r="H263" s="179"/>
      <c r="I263" s="179"/>
      <c r="J263" s="179"/>
      <c r="K263" s="79"/>
      <c r="L263" s="79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</row>
    <row r="264" spans="1:23">
      <c r="A264" s="79"/>
      <c r="B264" s="79"/>
      <c r="C264" s="178"/>
      <c r="D264" s="179"/>
      <c r="E264" s="179"/>
      <c r="F264" s="179"/>
      <c r="G264" s="179"/>
      <c r="H264" s="179"/>
      <c r="I264" s="179"/>
      <c r="J264" s="179"/>
      <c r="K264" s="79"/>
      <c r="L264" s="79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</row>
    <row r="265" spans="1:23">
      <c r="A265" s="79"/>
      <c r="B265" s="79"/>
      <c r="C265" s="178"/>
      <c r="D265" s="179"/>
      <c r="E265" s="179"/>
      <c r="F265" s="179"/>
      <c r="G265" s="179"/>
      <c r="H265" s="179"/>
      <c r="I265" s="179"/>
      <c r="J265" s="179"/>
      <c r="K265" s="79"/>
      <c r="L265" s="79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</row>
    <row r="266" spans="1:23">
      <c r="A266" s="79"/>
      <c r="B266" s="79"/>
      <c r="C266" s="178"/>
      <c r="D266" s="179"/>
      <c r="E266" s="179"/>
      <c r="F266" s="179"/>
      <c r="G266" s="179"/>
      <c r="H266" s="179"/>
      <c r="I266" s="179"/>
      <c r="J266" s="179"/>
      <c r="K266" s="79"/>
      <c r="L266" s="79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</row>
    <row r="267" spans="1:23">
      <c r="A267" s="79"/>
      <c r="B267" s="79"/>
      <c r="C267" s="178"/>
      <c r="D267" s="179"/>
      <c r="E267" s="179"/>
      <c r="F267" s="179"/>
      <c r="G267" s="179"/>
      <c r="H267" s="179"/>
      <c r="I267" s="179"/>
      <c r="J267" s="179"/>
      <c r="K267" s="79"/>
      <c r="L267" s="79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</row>
    <row r="268" spans="1:23">
      <c r="A268" s="79"/>
      <c r="B268" s="79"/>
      <c r="C268" s="178"/>
      <c r="D268" s="179"/>
      <c r="E268" s="179"/>
      <c r="F268" s="179"/>
      <c r="G268" s="179"/>
      <c r="H268" s="179"/>
      <c r="I268" s="179"/>
      <c r="J268" s="179"/>
      <c r="K268" s="79"/>
      <c r="L268" s="79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</row>
    <row r="269" spans="1:23">
      <c r="A269" s="79"/>
      <c r="B269" s="79"/>
      <c r="C269" s="178"/>
      <c r="D269" s="179"/>
      <c r="E269" s="179"/>
      <c r="F269" s="179"/>
      <c r="G269" s="179"/>
      <c r="H269" s="179"/>
      <c r="I269" s="179"/>
      <c r="J269" s="179"/>
      <c r="K269" s="79"/>
      <c r="L269" s="79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</row>
    <row r="270" spans="1:23">
      <c r="A270" s="79"/>
      <c r="B270" s="79"/>
      <c r="C270" s="178"/>
      <c r="D270" s="179"/>
      <c r="E270" s="179"/>
      <c r="F270" s="179"/>
      <c r="G270" s="179"/>
      <c r="H270" s="179"/>
      <c r="I270" s="179"/>
      <c r="J270" s="179"/>
      <c r="K270" s="79"/>
      <c r="L270" s="79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</row>
    <row r="271" spans="1:23">
      <c r="A271" s="79"/>
      <c r="B271" s="79"/>
      <c r="C271" s="155"/>
      <c r="D271" s="156"/>
      <c r="E271" s="156"/>
      <c r="F271" s="156"/>
      <c r="G271" s="156"/>
      <c r="H271" s="156"/>
      <c r="I271" s="156"/>
      <c r="J271" s="156"/>
      <c r="K271" s="79"/>
      <c r="L271" s="79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</row>
    <row r="272" spans="1:23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</row>
    <row r="273" spans="1:23" ht="15.75">
      <c r="A273" s="81"/>
      <c r="B273" s="81"/>
      <c r="C273" s="199" t="s">
        <v>99</v>
      </c>
      <c r="D273" s="199"/>
      <c r="E273" s="199"/>
      <c r="F273" s="82"/>
      <c r="G273" s="82"/>
      <c r="H273" s="82"/>
      <c r="I273" s="82"/>
      <c r="J273" s="82"/>
      <c r="K273" s="81"/>
      <c r="L273" s="81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</row>
    <row r="274" spans="1:23" ht="15.75" thickBot="1">
      <c r="A274" s="83"/>
      <c r="B274" s="83"/>
      <c r="C274" s="192" t="s">
        <v>100</v>
      </c>
      <c r="D274" s="192"/>
      <c r="E274" s="192"/>
      <c r="F274" s="192"/>
      <c r="G274" s="192"/>
      <c r="H274" s="192"/>
      <c r="I274" s="84" t="s">
        <v>310</v>
      </c>
      <c r="J274" s="84" t="s">
        <v>311</v>
      </c>
      <c r="K274" s="83"/>
      <c r="L274" s="8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</row>
    <row r="275" spans="1:23" ht="16.5" thickBot="1">
      <c r="A275" s="83"/>
      <c r="B275" s="83"/>
      <c r="C275" s="193"/>
      <c r="D275" s="194"/>
      <c r="E275" s="194"/>
      <c r="F275" s="194"/>
      <c r="G275" s="194"/>
      <c r="H275" s="195"/>
      <c r="I275" s="120"/>
      <c r="J275" s="120"/>
      <c r="K275" s="83"/>
      <c r="L275" s="83"/>
      <c r="M275" s="123"/>
      <c r="N275" s="123" t="str">
        <f>IF(C275="","Campo 'Atividades' do projeto vazio; ","")</f>
        <v xml:space="preserve">Campo 'Atividades' do projeto vazio; </v>
      </c>
      <c r="O275" s="123"/>
      <c r="P275" s="123"/>
      <c r="Q275" s="123"/>
      <c r="R275" s="123"/>
      <c r="S275" s="123"/>
      <c r="T275" s="123"/>
      <c r="U275" s="123"/>
      <c r="V275" s="123"/>
      <c r="W275" s="123"/>
    </row>
    <row r="276" spans="1:23" ht="16.5" thickBot="1">
      <c r="A276" s="83"/>
      <c r="B276" s="83"/>
      <c r="C276" s="193"/>
      <c r="D276" s="194"/>
      <c r="E276" s="194"/>
      <c r="F276" s="194"/>
      <c r="G276" s="194"/>
      <c r="H276" s="195"/>
      <c r="I276" s="120"/>
      <c r="J276" s="120"/>
      <c r="K276" s="83"/>
      <c r="L276" s="8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</row>
    <row r="277" spans="1:23" ht="16.5" thickBot="1">
      <c r="A277" s="83"/>
      <c r="B277" s="83"/>
      <c r="C277" s="193"/>
      <c r="D277" s="194"/>
      <c r="E277" s="194"/>
      <c r="F277" s="194"/>
      <c r="G277" s="194"/>
      <c r="H277" s="195"/>
      <c r="I277" s="120"/>
      <c r="J277" s="120"/>
      <c r="K277" s="83"/>
      <c r="L277" s="8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</row>
    <row r="278" spans="1:23" ht="16.5" thickBot="1">
      <c r="A278" s="83"/>
      <c r="B278" s="83"/>
      <c r="C278" s="193"/>
      <c r="D278" s="194"/>
      <c r="E278" s="194"/>
      <c r="F278" s="194"/>
      <c r="G278" s="194"/>
      <c r="H278" s="195"/>
      <c r="I278" s="120"/>
      <c r="J278" s="120"/>
      <c r="K278" s="83"/>
      <c r="L278" s="8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</row>
    <row r="279" spans="1:23" ht="16.5" thickBot="1">
      <c r="A279" s="83"/>
      <c r="B279" s="83"/>
      <c r="C279" s="193"/>
      <c r="D279" s="194"/>
      <c r="E279" s="194"/>
      <c r="F279" s="194"/>
      <c r="G279" s="194"/>
      <c r="H279" s="195"/>
      <c r="I279" s="120"/>
      <c r="J279" s="120"/>
      <c r="K279" s="83"/>
      <c r="L279" s="8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</row>
    <row r="280" spans="1:23" ht="16.5" thickBot="1">
      <c r="A280" s="83"/>
      <c r="B280" s="83"/>
      <c r="C280" s="193"/>
      <c r="D280" s="194"/>
      <c r="E280" s="194"/>
      <c r="F280" s="194"/>
      <c r="G280" s="194"/>
      <c r="H280" s="195"/>
      <c r="I280" s="120"/>
      <c r="J280" s="120"/>
      <c r="K280" s="83"/>
      <c r="L280" s="8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</row>
    <row r="281" spans="1:23" ht="16.5" thickBot="1">
      <c r="A281" s="83"/>
      <c r="B281" s="83"/>
      <c r="C281" s="193"/>
      <c r="D281" s="194"/>
      <c r="E281" s="194"/>
      <c r="F281" s="194"/>
      <c r="G281" s="194"/>
      <c r="H281" s="195"/>
      <c r="I281" s="120"/>
      <c r="J281" s="120"/>
      <c r="K281" s="83"/>
      <c r="L281" s="8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</row>
    <row r="282" spans="1:23" ht="16.5" thickBot="1">
      <c r="A282" s="83"/>
      <c r="B282" s="83"/>
      <c r="C282" s="193"/>
      <c r="D282" s="194"/>
      <c r="E282" s="194"/>
      <c r="F282" s="194"/>
      <c r="G282" s="194"/>
      <c r="H282" s="195"/>
      <c r="I282" s="120"/>
      <c r="J282" s="120"/>
      <c r="K282" s="83"/>
      <c r="L282" s="8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</row>
    <row r="283" spans="1:23" ht="16.5" thickBot="1">
      <c r="A283" s="83"/>
      <c r="B283" s="83"/>
      <c r="C283" s="193"/>
      <c r="D283" s="194"/>
      <c r="E283" s="194"/>
      <c r="F283" s="194"/>
      <c r="G283" s="194"/>
      <c r="H283" s="195"/>
      <c r="I283" s="120"/>
      <c r="J283" s="120"/>
      <c r="K283" s="83"/>
      <c r="L283" s="8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</row>
    <row r="284" spans="1:23" ht="16.5" thickBot="1">
      <c r="A284" s="83"/>
      <c r="B284" s="83"/>
      <c r="C284" s="193"/>
      <c r="D284" s="194"/>
      <c r="E284" s="194"/>
      <c r="F284" s="194"/>
      <c r="G284" s="194"/>
      <c r="H284" s="195"/>
      <c r="I284" s="120"/>
      <c r="J284" s="120"/>
      <c r="K284" s="83"/>
      <c r="L284" s="8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</row>
    <row r="285" spans="1:23" ht="16.5" thickBot="1">
      <c r="A285" s="83"/>
      <c r="B285" s="83"/>
      <c r="C285" s="193"/>
      <c r="D285" s="194"/>
      <c r="E285" s="194"/>
      <c r="F285" s="194"/>
      <c r="G285" s="194"/>
      <c r="H285" s="195"/>
      <c r="I285" s="120"/>
      <c r="J285" s="120"/>
      <c r="K285" s="83"/>
      <c r="L285" s="8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</row>
    <row r="286" spans="1:23" ht="16.5" thickBot="1">
      <c r="A286" s="83"/>
      <c r="B286" s="83"/>
      <c r="C286" s="193"/>
      <c r="D286" s="194"/>
      <c r="E286" s="194"/>
      <c r="F286" s="194"/>
      <c r="G286" s="194"/>
      <c r="H286" s="195"/>
      <c r="I286" s="120"/>
      <c r="J286" s="120"/>
      <c r="K286" s="83"/>
      <c r="L286" s="8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</row>
    <row r="287" spans="1:23" ht="16.5" thickBot="1">
      <c r="A287" s="83"/>
      <c r="B287" s="83"/>
      <c r="C287" s="193"/>
      <c r="D287" s="194"/>
      <c r="E287" s="194"/>
      <c r="F287" s="194"/>
      <c r="G287" s="194"/>
      <c r="H287" s="195"/>
      <c r="I287" s="120"/>
      <c r="J287" s="120"/>
      <c r="K287" s="83"/>
      <c r="L287" s="8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</row>
    <row r="288" spans="1:23" ht="16.5" thickBot="1">
      <c r="A288" s="83"/>
      <c r="B288" s="83"/>
      <c r="C288" s="193"/>
      <c r="D288" s="194"/>
      <c r="E288" s="194"/>
      <c r="F288" s="194"/>
      <c r="G288" s="194"/>
      <c r="H288" s="195"/>
      <c r="I288" s="120"/>
      <c r="J288" s="120"/>
      <c r="K288" s="83"/>
      <c r="L288" s="8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</row>
    <row r="289" spans="1:23" ht="16.5" thickBot="1">
      <c r="A289" s="83"/>
      <c r="B289" s="83"/>
      <c r="C289" s="193"/>
      <c r="D289" s="194"/>
      <c r="E289" s="194"/>
      <c r="F289" s="194"/>
      <c r="G289" s="194"/>
      <c r="H289" s="195"/>
      <c r="I289" s="120"/>
      <c r="J289" s="120"/>
      <c r="K289" s="83"/>
      <c r="L289" s="8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</row>
    <row r="290" spans="1:23" ht="16.5" thickBot="1">
      <c r="A290" s="83"/>
      <c r="B290" s="83"/>
      <c r="C290" s="193"/>
      <c r="D290" s="194"/>
      <c r="E290" s="194"/>
      <c r="F290" s="194"/>
      <c r="G290" s="194"/>
      <c r="H290" s="195"/>
      <c r="I290" s="120"/>
      <c r="J290" s="120"/>
      <c r="K290" s="83"/>
      <c r="L290" s="8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</row>
    <row r="291" spans="1:23" ht="16.5" thickBot="1">
      <c r="A291" s="83"/>
      <c r="B291" s="83"/>
      <c r="C291" s="193"/>
      <c r="D291" s="194"/>
      <c r="E291" s="194"/>
      <c r="F291" s="194"/>
      <c r="G291" s="194"/>
      <c r="H291" s="195"/>
      <c r="I291" s="120"/>
      <c r="J291" s="120"/>
      <c r="K291" s="83"/>
      <c r="L291" s="8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</row>
    <row r="292" spans="1:23" ht="16.5" thickBot="1">
      <c r="A292" s="83"/>
      <c r="B292" s="83"/>
      <c r="C292" s="193"/>
      <c r="D292" s="194"/>
      <c r="E292" s="194"/>
      <c r="F292" s="194"/>
      <c r="G292" s="194"/>
      <c r="H292" s="195"/>
      <c r="I292" s="120"/>
      <c r="J292" s="120"/>
      <c r="K292" s="83"/>
      <c r="L292" s="8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</row>
    <row r="293" spans="1:23" ht="16.5" thickBot="1">
      <c r="A293" s="83"/>
      <c r="B293" s="83"/>
      <c r="C293" s="193"/>
      <c r="D293" s="194"/>
      <c r="E293" s="194"/>
      <c r="F293" s="194"/>
      <c r="G293" s="194"/>
      <c r="H293" s="195"/>
      <c r="I293" s="120"/>
      <c r="J293" s="120"/>
      <c r="K293" s="83"/>
      <c r="L293" s="8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</row>
    <row r="294" spans="1:23" ht="16.5" thickBot="1">
      <c r="A294" s="83"/>
      <c r="B294" s="83"/>
      <c r="C294" s="193"/>
      <c r="D294" s="194"/>
      <c r="E294" s="194"/>
      <c r="F294" s="194"/>
      <c r="G294" s="194"/>
      <c r="H294" s="195"/>
      <c r="I294" s="120"/>
      <c r="J294" s="120"/>
      <c r="K294" s="83"/>
      <c r="L294" s="8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</row>
    <row r="295" spans="1:23" ht="16.5" thickBot="1">
      <c r="A295" s="83"/>
      <c r="B295" s="83"/>
      <c r="C295" s="193"/>
      <c r="D295" s="194"/>
      <c r="E295" s="194"/>
      <c r="F295" s="194"/>
      <c r="G295" s="194"/>
      <c r="H295" s="195"/>
      <c r="I295" s="120"/>
      <c r="J295" s="120"/>
      <c r="K295" s="83"/>
      <c r="L295" s="8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</row>
    <row r="296" spans="1:23" ht="16.5" thickBot="1">
      <c r="A296" s="83"/>
      <c r="B296" s="83"/>
      <c r="C296" s="193"/>
      <c r="D296" s="194"/>
      <c r="E296" s="194"/>
      <c r="F296" s="194"/>
      <c r="G296" s="194"/>
      <c r="H296" s="195"/>
      <c r="I296" s="120"/>
      <c r="J296" s="120"/>
      <c r="K296" s="83"/>
      <c r="L296" s="8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</row>
    <row r="297" spans="1:23" ht="16.5" thickBot="1">
      <c r="A297" s="83"/>
      <c r="B297" s="83"/>
      <c r="C297" s="193"/>
      <c r="D297" s="194"/>
      <c r="E297" s="194"/>
      <c r="F297" s="194"/>
      <c r="G297" s="194"/>
      <c r="H297" s="195"/>
      <c r="I297" s="120"/>
      <c r="J297" s="120"/>
      <c r="K297" s="83"/>
      <c r="L297" s="8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</row>
    <row r="298" spans="1:23" ht="16.5" thickBot="1">
      <c r="A298" s="83"/>
      <c r="B298" s="83"/>
      <c r="C298" s="193"/>
      <c r="D298" s="194"/>
      <c r="E298" s="194"/>
      <c r="F298" s="194"/>
      <c r="G298" s="194"/>
      <c r="H298" s="195"/>
      <c r="I298" s="120"/>
      <c r="J298" s="120"/>
      <c r="K298" s="83"/>
      <c r="L298" s="8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</row>
    <row r="299" spans="1:23" ht="16.5" thickBot="1">
      <c r="A299" s="83"/>
      <c r="B299" s="83"/>
      <c r="C299" s="193"/>
      <c r="D299" s="194"/>
      <c r="E299" s="194"/>
      <c r="F299" s="194"/>
      <c r="G299" s="194"/>
      <c r="H299" s="195"/>
      <c r="I299" s="120"/>
      <c r="J299" s="120"/>
      <c r="K299" s="83"/>
      <c r="L299" s="8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</row>
    <row r="300" spans="1:23" ht="16.5" thickBot="1">
      <c r="A300" s="83"/>
      <c r="B300" s="83"/>
      <c r="C300" s="193"/>
      <c r="D300" s="194"/>
      <c r="E300" s="194"/>
      <c r="F300" s="194"/>
      <c r="G300" s="194"/>
      <c r="H300" s="195"/>
      <c r="I300" s="120"/>
      <c r="J300" s="120"/>
      <c r="K300" s="83"/>
      <c r="L300" s="8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</row>
    <row r="301" spans="1:23" ht="16.5" thickBot="1">
      <c r="A301" s="83"/>
      <c r="B301" s="83"/>
      <c r="C301" s="193"/>
      <c r="D301" s="194"/>
      <c r="E301" s="194"/>
      <c r="F301" s="194"/>
      <c r="G301" s="194"/>
      <c r="H301" s="195"/>
      <c r="I301" s="120"/>
      <c r="J301" s="120"/>
      <c r="K301" s="83"/>
      <c r="L301" s="8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</row>
    <row r="302" spans="1:23" ht="16.5" thickBot="1">
      <c r="A302" s="83"/>
      <c r="B302" s="83"/>
      <c r="C302" s="193"/>
      <c r="D302" s="194"/>
      <c r="E302" s="194"/>
      <c r="F302" s="194"/>
      <c r="G302" s="194"/>
      <c r="H302" s="195"/>
      <c r="I302" s="120"/>
      <c r="J302" s="120"/>
      <c r="K302" s="83"/>
      <c r="L302" s="8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</row>
    <row r="303" spans="1:23" ht="16.5" thickBot="1">
      <c r="A303" s="83"/>
      <c r="B303" s="83"/>
      <c r="C303" s="193"/>
      <c r="D303" s="194"/>
      <c r="E303" s="194"/>
      <c r="F303" s="194"/>
      <c r="G303" s="194"/>
      <c r="H303" s="195"/>
      <c r="I303" s="120"/>
      <c r="J303" s="120"/>
      <c r="K303" s="83"/>
      <c r="L303" s="8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</row>
    <row r="304" spans="1:23" ht="15.75">
      <c r="A304" s="83"/>
      <c r="B304" s="83"/>
      <c r="C304" s="130"/>
      <c r="D304" s="131"/>
      <c r="E304" s="131"/>
      <c r="F304" s="131"/>
      <c r="G304" s="131"/>
      <c r="H304" s="200"/>
      <c r="I304" s="120"/>
      <c r="J304" s="120"/>
      <c r="K304" s="83"/>
      <c r="L304" s="8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</row>
    <row r="305" spans="1:23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</row>
    <row r="306" spans="1:23" ht="16.5" thickBot="1">
      <c r="A306" s="85"/>
      <c r="B306" s="85"/>
      <c r="C306" s="201" t="s">
        <v>101</v>
      </c>
      <c r="D306" s="201"/>
      <c r="E306" s="201"/>
      <c r="F306" s="201"/>
      <c r="G306" s="86" t="s">
        <v>94</v>
      </c>
      <c r="H306" s="202">
        <f>LEN(C307)</f>
        <v>0</v>
      </c>
      <c r="I306" s="202"/>
      <c r="J306" s="87"/>
      <c r="K306" s="85"/>
      <c r="L306" s="85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</row>
    <row r="307" spans="1:23">
      <c r="A307" s="85"/>
      <c r="B307" s="85"/>
      <c r="C307" s="152"/>
      <c r="D307" s="153"/>
      <c r="E307" s="153"/>
      <c r="F307" s="153"/>
      <c r="G307" s="153"/>
      <c r="H307" s="153"/>
      <c r="I307" s="153"/>
      <c r="J307" s="153"/>
      <c r="K307" s="85"/>
      <c r="L307" s="85"/>
      <c r="M307" s="123"/>
      <c r="N307" s="123" t="str">
        <f>IF(C307="","Campo 'Resultados esperados' do projeto vazio; ","")</f>
        <v xml:space="preserve">Campo 'Resultados esperados' do projeto vazio; </v>
      </c>
      <c r="O307" s="123"/>
      <c r="P307" s="123"/>
      <c r="Q307" s="123"/>
      <c r="R307" s="123"/>
      <c r="S307" s="123"/>
      <c r="T307" s="123"/>
      <c r="U307" s="123"/>
      <c r="V307" s="123"/>
      <c r="W307" s="123"/>
    </row>
    <row r="308" spans="1:23">
      <c r="A308" s="85"/>
      <c r="B308" s="85"/>
      <c r="C308" s="178"/>
      <c r="D308" s="179"/>
      <c r="E308" s="179"/>
      <c r="F308" s="179"/>
      <c r="G308" s="179"/>
      <c r="H308" s="179"/>
      <c r="I308" s="179"/>
      <c r="J308" s="179"/>
      <c r="K308" s="85"/>
      <c r="L308" s="85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</row>
    <row r="309" spans="1:23">
      <c r="A309" s="85"/>
      <c r="B309" s="85"/>
      <c r="C309" s="178"/>
      <c r="D309" s="179"/>
      <c r="E309" s="179"/>
      <c r="F309" s="179"/>
      <c r="G309" s="179"/>
      <c r="H309" s="179"/>
      <c r="I309" s="179"/>
      <c r="J309" s="179"/>
      <c r="K309" s="85"/>
      <c r="L309" s="85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</row>
    <row r="310" spans="1:23">
      <c r="A310" s="85"/>
      <c r="B310" s="85"/>
      <c r="C310" s="178"/>
      <c r="D310" s="179"/>
      <c r="E310" s="179"/>
      <c r="F310" s="179"/>
      <c r="G310" s="179"/>
      <c r="H310" s="179"/>
      <c r="I310" s="179"/>
      <c r="J310" s="179"/>
      <c r="K310" s="85"/>
      <c r="L310" s="85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</row>
    <row r="311" spans="1:23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</row>
    <row r="312" spans="1:23" ht="15.75">
      <c r="A312" s="88"/>
      <c r="B312" s="88"/>
      <c r="C312" s="203" t="s">
        <v>102</v>
      </c>
      <c r="D312" s="203"/>
      <c r="E312" s="203"/>
      <c r="F312" s="203"/>
      <c r="G312" s="203"/>
      <c r="H312" s="203"/>
      <c r="I312" s="203"/>
      <c r="J312" s="203"/>
      <c r="K312" s="88"/>
      <c r="L312" s="88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</row>
    <row r="313" spans="1:23">
      <c r="A313" s="89"/>
      <c r="B313" s="89"/>
      <c r="C313" s="204" t="s">
        <v>103</v>
      </c>
      <c r="D313" s="205"/>
      <c r="E313" s="206" t="s">
        <v>104</v>
      </c>
      <c r="F313" s="206"/>
      <c r="G313" s="206" t="s">
        <v>105</v>
      </c>
      <c r="H313" s="206"/>
      <c r="I313" s="207" t="s">
        <v>106</v>
      </c>
      <c r="J313" s="207"/>
      <c r="K313" s="89"/>
      <c r="L313" s="89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</row>
    <row r="314" spans="1:23">
      <c r="A314" s="89"/>
      <c r="B314" s="89"/>
      <c r="C314" s="214" t="s">
        <v>107</v>
      </c>
      <c r="D314" s="215"/>
      <c r="E314" s="216"/>
      <c r="F314" s="216"/>
      <c r="G314" s="216"/>
      <c r="H314" s="216"/>
      <c r="I314" s="217"/>
      <c r="J314" s="217"/>
      <c r="K314" s="89"/>
      <c r="L314" s="89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</row>
    <row r="315" spans="1:23">
      <c r="A315" s="89"/>
      <c r="B315" s="89"/>
      <c r="C315" s="208" t="s">
        <v>7</v>
      </c>
      <c r="D315" s="209"/>
      <c r="E315" s="210">
        <f>SUMIF($E$328:$F$377,C315,$J$328:$L$377)</f>
        <v>0</v>
      </c>
      <c r="F315" s="210"/>
      <c r="G315" s="211">
        <f>SUMIF($E$434:$F$483,C315,$J$434:$L$483)</f>
        <v>0</v>
      </c>
      <c r="H315" s="211"/>
      <c r="I315" s="212">
        <f>E315+G315</f>
        <v>0</v>
      </c>
      <c r="J315" s="213"/>
      <c r="K315" s="89"/>
      <c r="L315" s="89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</row>
    <row r="316" spans="1:23">
      <c r="A316" s="89"/>
      <c r="B316" s="89"/>
      <c r="C316" s="208" t="s">
        <v>108</v>
      </c>
      <c r="D316" s="209"/>
      <c r="E316" s="210">
        <f>SUMIF($E$328:$F$377,C316,$J$328:$L$377)</f>
        <v>0</v>
      </c>
      <c r="F316" s="210"/>
      <c r="G316" s="211">
        <f>SUMIF($E$434:$F$483,C316,$J$434:$L$483)</f>
        <v>0</v>
      </c>
      <c r="H316" s="211"/>
      <c r="I316" s="212">
        <f>E316+G316</f>
        <v>0</v>
      </c>
      <c r="J316" s="213"/>
      <c r="K316" s="89"/>
      <c r="L316" s="89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</row>
    <row r="317" spans="1:23">
      <c r="A317" s="90"/>
      <c r="B317" s="90"/>
      <c r="C317" s="208" t="s">
        <v>109</v>
      </c>
      <c r="D317" s="209"/>
      <c r="E317" s="210">
        <f>SUMIF($E$328:$F$377,C317,$J$328:$L$377)</f>
        <v>0</v>
      </c>
      <c r="F317" s="210"/>
      <c r="G317" s="211">
        <f>SUMIF($E$434:$F$483,C317,$J$434:$L$483)</f>
        <v>0</v>
      </c>
      <c r="H317" s="211"/>
      <c r="I317" s="212">
        <f>E317+G317</f>
        <v>0</v>
      </c>
      <c r="J317" s="213"/>
      <c r="K317" s="90"/>
      <c r="L317" s="90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</row>
    <row r="318" spans="1:23">
      <c r="A318" s="90"/>
      <c r="B318" s="90"/>
      <c r="C318" s="218" t="s">
        <v>110</v>
      </c>
      <c r="D318" s="219"/>
      <c r="E318" s="220">
        <f>SUM(E315:F317)</f>
        <v>0</v>
      </c>
      <c r="F318" s="221"/>
      <c r="G318" s="221">
        <f>SUM(G315:H317)</f>
        <v>0</v>
      </c>
      <c r="H318" s="221"/>
      <c r="I318" s="222">
        <f>SUM(I315:J317)</f>
        <v>0</v>
      </c>
      <c r="J318" s="222"/>
      <c r="K318" s="90"/>
      <c r="L318" s="90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</row>
    <row r="319" spans="1:23">
      <c r="A319" s="90"/>
      <c r="B319" s="90"/>
      <c r="C319" s="214" t="s">
        <v>111</v>
      </c>
      <c r="D319" s="215"/>
      <c r="E319" s="91"/>
      <c r="F319" s="91"/>
      <c r="G319" s="91"/>
      <c r="H319" s="91"/>
      <c r="I319" s="92"/>
      <c r="J319" s="92"/>
      <c r="K319" s="90"/>
      <c r="L319" s="90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</row>
    <row r="320" spans="1:23">
      <c r="A320" s="90"/>
      <c r="B320" s="90"/>
      <c r="C320" s="208" t="s">
        <v>19</v>
      </c>
      <c r="D320" s="209"/>
      <c r="E320" s="210">
        <f>SUMIF($E$328:$F$377,C320,$J$328:$L$377)</f>
        <v>0</v>
      </c>
      <c r="F320" s="210"/>
      <c r="G320" s="211">
        <f>SUMIF($E$434:$F$483,C320,$J$434:$L$483)</f>
        <v>0</v>
      </c>
      <c r="H320" s="211"/>
      <c r="I320" s="212">
        <f>E320+G320</f>
        <v>0</v>
      </c>
      <c r="J320" s="213"/>
      <c r="K320" s="90"/>
      <c r="L320" s="90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</row>
    <row r="321" spans="1:23">
      <c r="A321" s="90"/>
      <c r="B321" s="90"/>
      <c r="C321" s="228" t="s">
        <v>22</v>
      </c>
      <c r="D321" s="209"/>
      <c r="E321" s="210">
        <f>SUMIF($E$328:$F$377,C321,$J$328:$L$377)</f>
        <v>0</v>
      </c>
      <c r="F321" s="210"/>
      <c r="G321" s="211">
        <f>SUMIF($E$434:$F$483,C321,$J$434:$L$483)</f>
        <v>0</v>
      </c>
      <c r="H321" s="211"/>
      <c r="I321" s="212">
        <f>E321+G321</f>
        <v>0</v>
      </c>
      <c r="J321" s="213"/>
      <c r="K321" s="90"/>
      <c r="L321" s="90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</row>
    <row r="322" spans="1:23">
      <c r="A322" s="90"/>
      <c r="B322" s="90"/>
      <c r="C322" s="218" t="s">
        <v>112</v>
      </c>
      <c r="D322" s="219"/>
      <c r="E322" s="220">
        <f>SUM(E320:F321)</f>
        <v>0</v>
      </c>
      <c r="F322" s="221"/>
      <c r="G322" s="221">
        <f>SUM(G320:H321)</f>
        <v>0</v>
      </c>
      <c r="H322" s="221"/>
      <c r="I322" s="222">
        <f>SUM(I319:J321)</f>
        <v>0</v>
      </c>
      <c r="J322" s="222"/>
      <c r="K322" s="90"/>
      <c r="L322" s="90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</row>
    <row r="323" spans="1:23">
      <c r="A323" s="90"/>
      <c r="B323" s="90"/>
      <c r="C323" s="223" t="s">
        <v>113</v>
      </c>
      <c r="D323" s="224"/>
      <c r="E323" s="225">
        <f>SUM(E318,E322)</f>
        <v>0</v>
      </c>
      <c r="F323" s="226"/>
      <c r="G323" s="226">
        <f>SUM(G322,G318)</f>
        <v>0</v>
      </c>
      <c r="H323" s="226"/>
      <c r="I323" s="226">
        <f>SUM(I318,I322)</f>
        <v>0</v>
      </c>
      <c r="J323" s="226"/>
      <c r="K323" s="90"/>
      <c r="L323" s="90"/>
      <c r="M323" s="123"/>
      <c r="N323" s="123" t="str">
        <f>IF(E323=0,"Dados orçamentários não preenchidos; ","")</f>
        <v xml:space="preserve">Dados orçamentários não preenchidos; </v>
      </c>
      <c r="O323" s="123"/>
      <c r="P323" s="123"/>
      <c r="Q323" s="123"/>
      <c r="R323" s="123"/>
      <c r="S323" s="123"/>
      <c r="T323" s="123"/>
      <c r="U323" s="123"/>
      <c r="V323" s="123"/>
      <c r="W323" s="123"/>
    </row>
    <row r="324" spans="1:23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</row>
    <row r="325" spans="1:23" ht="15.75">
      <c r="A325" s="1"/>
      <c r="B325" s="1"/>
      <c r="C325" s="135" t="s">
        <v>114</v>
      </c>
      <c r="D325" s="135"/>
      <c r="E325" s="135"/>
      <c r="F325" s="135"/>
      <c r="G325" s="135"/>
      <c r="H325" s="135"/>
      <c r="I325" s="135"/>
      <c r="J325" s="135"/>
      <c r="K325" s="2"/>
      <c r="L325" s="2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</row>
    <row r="326" spans="1:23" ht="15.75">
      <c r="A326" s="93"/>
      <c r="B326" s="93"/>
      <c r="C326" s="227" t="s">
        <v>115</v>
      </c>
      <c r="D326" s="227"/>
      <c r="E326" s="227"/>
      <c r="F326" s="227"/>
      <c r="G326" s="227"/>
      <c r="H326" s="227"/>
      <c r="I326" s="227"/>
      <c r="J326" s="227"/>
      <c r="K326" s="94"/>
      <c r="L326" s="95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</row>
    <row r="327" spans="1:23" ht="16.5" thickBot="1">
      <c r="A327" s="96"/>
      <c r="B327" s="96"/>
      <c r="C327" s="237" t="s">
        <v>116</v>
      </c>
      <c r="D327" s="237"/>
      <c r="E327" s="237" t="s">
        <v>4</v>
      </c>
      <c r="F327" s="237"/>
      <c r="G327" s="97" t="s">
        <v>117</v>
      </c>
      <c r="H327" s="237" t="s">
        <v>118</v>
      </c>
      <c r="I327" s="237"/>
      <c r="J327" s="98" t="s">
        <v>106</v>
      </c>
      <c r="K327" s="98"/>
      <c r="L327" s="98"/>
      <c r="M327" s="123"/>
      <c r="N327" s="123" t="str">
        <f>IF(SUM(N328:N377)=0,"","existem itens adicionados ao orçamento a ser adquirido pelo fomento sem o tipo; ")</f>
        <v/>
      </c>
      <c r="O327" s="123" t="str">
        <f>IF(SUM(O328:O377)=0,"","existem itens adicionados ao orçamento a ser adquirido pelo fomento sem o valor unitário; ")</f>
        <v/>
      </c>
      <c r="P327" s="123" t="str">
        <f>IF(SUM(P328:P377)=0,"","existem itens adicionados ao orçamento a ser adquirido pelo fomento sem a quantidade; ")</f>
        <v/>
      </c>
      <c r="Q327" s="123"/>
      <c r="R327" s="123"/>
      <c r="S327" s="123"/>
      <c r="T327" s="123"/>
      <c r="U327" s="123"/>
      <c r="V327" s="123"/>
      <c r="W327" s="123"/>
    </row>
    <row r="328" spans="1:23" ht="16.5" thickBot="1">
      <c r="A328" s="231">
        <v>1</v>
      </c>
      <c r="B328" s="232"/>
      <c r="C328" s="193"/>
      <c r="D328" s="195"/>
      <c r="E328" s="233"/>
      <c r="F328" s="234"/>
      <c r="G328" s="99"/>
      <c r="H328" s="235"/>
      <c r="I328" s="236"/>
      <c r="J328" s="229" t="str">
        <f>IF(OR(G328=0, H328=0),"", H328*G328)</f>
        <v/>
      </c>
      <c r="K328" s="230"/>
      <c r="L328" s="230"/>
      <c r="M328" s="123"/>
      <c r="N328" s="123" t="str">
        <f>IF(C328="","",IF(E328="",1,""))</f>
        <v/>
      </c>
      <c r="O328" s="123" t="str">
        <f>IF(C328="","",IF(G328="",1,""))</f>
        <v/>
      </c>
      <c r="P328" s="123" t="str">
        <f>IF(C328="","",IF(H328="",1,""))</f>
        <v/>
      </c>
      <c r="Q328" s="123"/>
      <c r="R328" s="123"/>
      <c r="S328" s="123"/>
      <c r="T328" s="123"/>
      <c r="U328" s="123"/>
      <c r="V328" s="123"/>
      <c r="W328" s="123"/>
    </row>
    <row r="329" spans="1:23" ht="16.5" thickBot="1">
      <c r="A329" s="231">
        <v>2</v>
      </c>
      <c r="B329" s="232"/>
      <c r="C329" s="193"/>
      <c r="D329" s="195"/>
      <c r="E329" s="233"/>
      <c r="F329" s="234"/>
      <c r="G329" s="99"/>
      <c r="H329" s="235"/>
      <c r="I329" s="236"/>
      <c r="J329" s="229" t="str">
        <f t="shared" ref="J329:J377" si="0">IF(OR(G329=0, H329=0),"", H329*G329)</f>
        <v/>
      </c>
      <c r="K329" s="230"/>
      <c r="L329" s="230"/>
      <c r="M329" s="123"/>
      <c r="N329" s="123" t="str">
        <f t="shared" ref="N329:N377" si="1">IF(C329="","",IF(E329="",1,""))</f>
        <v/>
      </c>
      <c r="O329" s="123" t="str">
        <f t="shared" ref="O329:O377" si="2">IF(C329="","",IF(G329="",1,""))</f>
        <v/>
      </c>
      <c r="P329" s="123" t="str">
        <f t="shared" ref="P329:P377" si="3">IF(C329="","",IF(H329="",1,""))</f>
        <v/>
      </c>
      <c r="Q329" s="123"/>
      <c r="R329" s="123"/>
      <c r="S329" s="123"/>
      <c r="T329" s="123"/>
      <c r="U329" s="123"/>
      <c r="V329" s="123"/>
      <c r="W329" s="123"/>
    </row>
    <row r="330" spans="1:23" ht="16.5" thickBot="1">
      <c r="A330" s="231">
        <v>3</v>
      </c>
      <c r="B330" s="232"/>
      <c r="C330" s="193"/>
      <c r="D330" s="195"/>
      <c r="E330" s="233"/>
      <c r="F330" s="234"/>
      <c r="G330" s="99"/>
      <c r="H330" s="235"/>
      <c r="I330" s="236"/>
      <c r="J330" s="229" t="str">
        <f t="shared" si="0"/>
        <v/>
      </c>
      <c r="K330" s="230"/>
      <c r="L330" s="230"/>
      <c r="M330" s="123"/>
      <c r="N330" s="123" t="str">
        <f t="shared" si="1"/>
        <v/>
      </c>
      <c r="O330" s="123" t="str">
        <f t="shared" si="2"/>
        <v/>
      </c>
      <c r="P330" s="123" t="str">
        <f t="shared" si="3"/>
        <v/>
      </c>
      <c r="Q330" s="123"/>
      <c r="R330" s="123"/>
      <c r="S330" s="123"/>
      <c r="T330" s="123"/>
      <c r="U330" s="123"/>
      <c r="V330" s="123"/>
      <c r="W330" s="123"/>
    </row>
    <row r="331" spans="1:23" ht="16.5" thickBot="1">
      <c r="A331" s="231">
        <v>4</v>
      </c>
      <c r="B331" s="232"/>
      <c r="C331" s="193"/>
      <c r="D331" s="195"/>
      <c r="E331" s="233"/>
      <c r="F331" s="234"/>
      <c r="G331" s="99"/>
      <c r="H331" s="235"/>
      <c r="I331" s="236"/>
      <c r="J331" s="229" t="str">
        <f t="shared" si="0"/>
        <v/>
      </c>
      <c r="K331" s="230"/>
      <c r="L331" s="230"/>
      <c r="M331" s="123"/>
      <c r="N331" s="123" t="str">
        <f t="shared" si="1"/>
        <v/>
      </c>
      <c r="O331" s="123" t="str">
        <f t="shared" si="2"/>
        <v/>
      </c>
      <c r="P331" s="123" t="str">
        <f t="shared" si="3"/>
        <v/>
      </c>
      <c r="Q331" s="123"/>
      <c r="R331" s="123"/>
      <c r="S331" s="123"/>
      <c r="T331" s="123"/>
      <c r="U331" s="123"/>
      <c r="V331" s="123"/>
      <c r="W331" s="123"/>
    </row>
    <row r="332" spans="1:23" ht="16.5" thickBot="1">
      <c r="A332" s="231">
        <v>5</v>
      </c>
      <c r="B332" s="232"/>
      <c r="C332" s="193"/>
      <c r="D332" s="195"/>
      <c r="E332" s="233"/>
      <c r="F332" s="234"/>
      <c r="G332" s="99"/>
      <c r="H332" s="235"/>
      <c r="I332" s="236"/>
      <c r="J332" s="229" t="str">
        <f t="shared" si="0"/>
        <v/>
      </c>
      <c r="K332" s="230"/>
      <c r="L332" s="230"/>
      <c r="M332" s="123"/>
      <c r="N332" s="123" t="str">
        <f t="shared" si="1"/>
        <v/>
      </c>
      <c r="O332" s="123" t="str">
        <f t="shared" si="2"/>
        <v/>
      </c>
      <c r="P332" s="123" t="str">
        <f t="shared" si="3"/>
        <v/>
      </c>
      <c r="Q332" s="123"/>
      <c r="R332" s="123"/>
      <c r="S332" s="123"/>
      <c r="T332" s="123"/>
      <c r="U332" s="123"/>
      <c r="V332" s="123"/>
      <c r="W332" s="123"/>
    </row>
    <row r="333" spans="1:23" ht="16.5" thickBot="1">
      <c r="A333" s="231">
        <v>6</v>
      </c>
      <c r="B333" s="232"/>
      <c r="C333" s="193"/>
      <c r="D333" s="195"/>
      <c r="E333" s="233"/>
      <c r="F333" s="234"/>
      <c r="G333" s="99"/>
      <c r="H333" s="235"/>
      <c r="I333" s="236"/>
      <c r="J333" s="229" t="str">
        <f t="shared" si="0"/>
        <v/>
      </c>
      <c r="K333" s="230"/>
      <c r="L333" s="230"/>
      <c r="M333" s="123"/>
      <c r="N333" s="123" t="str">
        <f t="shared" si="1"/>
        <v/>
      </c>
      <c r="O333" s="123" t="str">
        <f t="shared" si="2"/>
        <v/>
      </c>
      <c r="P333" s="123" t="str">
        <f t="shared" si="3"/>
        <v/>
      </c>
      <c r="Q333" s="123"/>
      <c r="R333" s="123"/>
      <c r="S333" s="123"/>
      <c r="T333" s="123"/>
      <c r="U333" s="123"/>
      <c r="V333" s="123"/>
      <c r="W333" s="123"/>
    </row>
    <row r="334" spans="1:23" ht="16.5" thickBot="1">
      <c r="A334" s="231">
        <v>7</v>
      </c>
      <c r="B334" s="232"/>
      <c r="C334" s="193"/>
      <c r="D334" s="195"/>
      <c r="E334" s="233"/>
      <c r="F334" s="234"/>
      <c r="G334" s="99"/>
      <c r="H334" s="235"/>
      <c r="I334" s="236"/>
      <c r="J334" s="229" t="str">
        <f t="shared" si="0"/>
        <v/>
      </c>
      <c r="K334" s="230"/>
      <c r="L334" s="230"/>
      <c r="M334" s="123"/>
      <c r="N334" s="123" t="str">
        <f t="shared" si="1"/>
        <v/>
      </c>
      <c r="O334" s="123" t="str">
        <f t="shared" si="2"/>
        <v/>
      </c>
      <c r="P334" s="123" t="str">
        <f t="shared" si="3"/>
        <v/>
      </c>
      <c r="Q334" s="123"/>
      <c r="R334" s="123"/>
      <c r="S334" s="123"/>
      <c r="T334" s="123"/>
      <c r="U334" s="123"/>
      <c r="V334" s="123"/>
      <c r="W334" s="123"/>
    </row>
    <row r="335" spans="1:23" ht="16.5" thickBot="1">
      <c r="A335" s="231">
        <v>8</v>
      </c>
      <c r="B335" s="232"/>
      <c r="C335" s="193"/>
      <c r="D335" s="195"/>
      <c r="E335" s="233"/>
      <c r="F335" s="234"/>
      <c r="G335" s="99"/>
      <c r="H335" s="235"/>
      <c r="I335" s="236"/>
      <c r="J335" s="229" t="str">
        <f t="shared" si="0"/>
        <v/>
      </c>
      <c r="K335" s="230"/>
      <c r="L335" s="230"/>
      <c r="M335" s="123"/>
      <c r="N335" s="123" t="str">
        <f t="shared" si="1"/>
        <v/>
      </c>
      <c r="O335" s="123" t="str">
        <f t="shared" si="2"/>
        <v/>
      </c>
      <c r="P335" s="123" t="str">
        <f t="shared" si="3"/>
        <v/>
      </c>
      <c r="Q335" s="123"/>
      <c r="R335" s="123"/>
      <c r="S335" s="123"/>
      <c r="T335" s="123"/>
      <c r="U335" s="123"/>
      <c r="V335" s="123"/>
      <c r="W335" s="123"/>
    </row>
    <row r="336" spans="1:23" ht="16.5" thickBot="1">
      <c r="A336" s="231">
        <v>9</v>
      </c>
      <c r="B336" s="232"/>
      <c r="C336" s="193"/>
      <c r="D336" s="195"/>
      <c r="E336" s="233"/>
      <c r="F336" s="234"/>
      <c r="G336" s="99"/>
      <c r="H336" s="235"/>
      <c r="I336" s="236"/>
      <c r="J336" s="229" t="str">
        <f t="shared" si="0"/>
        <v/>
      </c>
      <c r="K336" s="230"/>
      <c r="L336" s="230"/>
      <c r="M336" s="123"/>
      <c r="N336" s="123" t="str">
        <f t="shared" si="1"/>
        <v/>
      </c>
      <c r="O336" s="123" t="str">
        <f t="shared" si="2"/>
        <v/>
      </c>
      <c r="P336" s="123" t="str">
        <f t="shared" si="3"/>
        <v/>
      </c>
      <c r="Q336" s="123"/>
      <c r="R336" s="123"/>
      <c r="S336" s="123"/>
      <c r="T336" s="123"/>
      <c r="U336" s="123"/>
      <c r="V336" s="123"/>
      <c r="W336" s="123"/>
    </row>
    <row r="337" spans="1:23" ht="16.5" thickBot="1">
      <c r="A337" s="231">
        <v>10</v>
      </c>
      <c r="B337" s="232"/>
      <c r="C337" s="193"/>
      <c r="D337" s="195"/>
      <c r="E337" s="233"/>
      <c r="F337" s="234"/>
      <c r="G337" s="99"/>
      <c r="H337" s="235"/>
      <c r="I337" s="236"/>
      <c r="J337" s="229" t="str">
        <f t="shared" si="0"/>
        <v/>
      </c>
      <c r="K337" s="230"/>
      <c r="L337" s="230"/>
      <c r="M337" s="123"/>
      <c r="N337" s="123" t="str">
        <f t="shared" si="1"/>
        <v/>
      </c>
      <c r="O337" s="123" t="str">
        <f t="shared" si="2"/>
        <v/>
      </c>
      <c r="P337" s="123" t="str">
        <f t="shared" si="3"/>
        <v/>
      </c>
      <c r="Q337" s="123"/>
      <c r="R337" s="123"/>
      <c r="S337" s="123"/>
      <c r="T337" s="123"/>
      <c r="U337" s="123"/>
      <c r="V337" s="123"/>
      <c r="W337" s="123"/>
    </row>
    <row r="338" spans="1:23" ht="16.5" thickBot="1">
      <c r="A338" s="231">
        <v>11</v>
      </c>
      <c r="B338" s="232"/>
      <c r="C338" s="193"/>
      <c r="D338" s="195"/>
      <c r="E338" s="233"/>
      <c r="F338" s="234"/>
      <c r="G338" s="99"/>
      <c r="H338" s="235"/>
      <c r="I338" s="236"/>
      <c r="J338" s="229" t="str">
        <f t="shared" si="0"/>
        <v/>
      </c>
      <c r="K338" s="230"/>
      <c r="L338" s="230"/>
      <c r="M338" s="123"/>
      <c r="N338" s="123" t="str">
        <f t="shared" si="1"/>
        <v/>
      </c>
      <c r="O338" s="123" t="str">
        <f t="shared" si="2"/>
        <v/>
      </c>
      <c r="P338" s="123" t="str">
        <f t="shared" si="3"/>
        <v/>
      </c>
      <c r="Q338" s="123"/>
      <c r="R338" s="123"/>
      <c r="S338" s="123"/>
      <c r="T338" s="123"/>
      <c r="U338" s="123"/>
      <c r="V338" s="123"/>
      <c r="W338" s="123"/>
    </row>
    <row r="339" spans="1:23" ht="16.5" thickBot="1">
      <c r="A339" s="231">
        <v>12</v>
      </c>
      <c r="B339" s="232"/>
      <c r="C339" s="193"/>
      <c r="D339" s="195"/>
      <c r="E339" s="233"/>
      <c r="F339" s="234"/>
      <c r="G339" s="99"/>
      <c r="H339" s="235"/>
      <c r="I339" s="236"/>
      <c r="J339" s="229" t="str">
        <f t="shared" si="0"/>
        <v/>
      </c>
      <c r="K339" s="230"/>
      <c r="L339" s="230"/>
      <c r="M339" s="123"/>
      <c r="N339" s="123" t="str">
        <f t="shared" si="1"/>
        <v/>
      </c>
      <c r="O339" s="123" t="str">
        <f t="shared" si="2"/>
        <v/>
      </c>
      <c r="P339" s="123" t="str">
        <f t="shared" si="3"/>
        <v/>
      </c>
      <c r="Q339" s="123"/>
      <c r="R339" s="123"/>
      <c r="S339" s="123"/>
      <c r="T339" s="123"/>
      <c r="U339" s="123"/>
      <c r="V339" s="123"/>
      <c r="W339" s="123"/>
    </row>
    <row r="340" spans="1:23" ht="16.5" thickBot="1">
      <c r="A340" s="231">
        <v>13</v>
      </c>
      <c r="B340" s="232"/>
      <c r="C340" s="193"/>
      <c r="D340" s="195"/>
      <c r="E340" s="233"/>
      <c r="F340" s="234"/>
      <c r="G340" s="99"/>
      <c r="H340" s="235"/>
      <c r="I340" s="236"/>
      <c r="J340" s="229" t="str">
        <f t="shared" si="0"/>
        <v/>
      </c>
      <c r="K340" s="230"/>
      <c r="L340" s="230"/>
      <c r="M340" s="123"/>
      <c r="N340" s="123" t="str">
        <f t="shared" si="1"/>
        <v/>
      </c>
      <c r="O340" s="123" t="str">
        <f t="shared" si="2"/>
        <v/>
      </c>
      <c r="P340" s="123" t="str">
        <f t="shared" si="3"/>
        <v/>
      </c>
      <c r="Q340" s="123"/>
      <c r="R340" s="123"/>
      <c r="S340" s="123"/>
      <c r="T340" s="123"/>
      <c r="U340" s="123"/>
      <c r="V340" s="123"/>
      <c r="W340" s="123"/>
    </row>
    <row r="341" spans="1:23" ht="16.5" thickBot="1">
      <c r="A341" s="231">
        <v>14</v>
      </c>
      <c r="B341" s="232"/>
      <c r="C341" s="193"/>
      <c r="D341" s="195"/>
      <c r="E341" s="233"/>
      <c r="F341" s="234"/>
      <c r="G341" s="99"/>
      <c r="H341" s="235"/>
      <c r="I341" s="236"/>
      <c r="J341" s="229" t="str">
        <f t="shared" si="0"/>
        <v/>
      </c>
      <c r="K341" s="230"/>
      <c r="L341" s="230"/>
      <c r="M341" s="123"/>
      <c r="N341" s="123" t="str">
        <f t="shared" si="1"/>
        <v/>
      </c>
      <c r="O341" s="123" t="str">
        <f t="shared" si="2"/>
        <v/>
      </c>
      <c r="P341" s="123" t="str">
        <f t="shared" si="3"/>
        <v/>
      </c>
      <c r="Q341" s="123"/>
      <c r="R341" s="123"/>
      <c r="S341" s="123"/>
      <c r="T341" s="123"/>
      <c r="U341" s="123"/>
      <c r="V341" s="123"/>
      <c r="W341" s="123"/>
    </row>
    <row r="342" spans="1:23" ht="16.5" thickBot="1">
      <c r="A342" s="231">
        <v>15</v>
      </c>
      <c r="B342" s="232"/>
      <c r="C342" s="193"/>
      <c r="D342" s="195"/>
      <c r="E342" s="233"/>
      <c r="F342" s="234"/>
      <c r="G342" s="99"/>
      <c r="H342" s="235"/>
      <c r="I342" s="236"/>
      <c r="J342" s="229" t="str">
        <f t="shared" si="0"/>
        <v/>
      </c>
      <c r="K342" s="230"/>
      <c r="L342" s="230"/>
      <c r="M342" s="123"/>
      <c r="N342" s="123" t="str">
        <f t="shared" si="1"/>
        <v/>
      </c>
      <c r="O342" s="123" t="str">
        <f t="shared" si="2"/>
        <v/>
      </c>
      <c r="P342" s="123" t="str">
        <f t="shared" si="3"/>
        <v/>
      </c>
      <c r="Q342" s="123"/>
      <c r="R342" s="123"/>
      <c r="S342" s="123"/>
      <c r="T342" s="123"/>
      <c r="U342" s="123"/>
      <c r="V342" s="123"/>
      <c r="W342" s="123"/>
    </row>
    <row r="343" spans="1:23" ht="16.5" thickBot="1">
      <c r="A343" s="231">
        <v>16</v>
      </c>
      <c r="B343" s="232"/>
      <c r="C343" s="193"/>
      <c r="D343" s="195"/>
      <c r="E343" s="233"/>
      <c r="F343" s="234"/>
      <c r="G343" s="99"/>
      <c r="H343" s="235"/>
      <c r="I343" s="236"/>
      <c r="J343" s="229" t="str">
        <f t="shared" si="0"/>
        <v/>
      </c>
      <c r="K343" s="230"/>
      <c r="L343" s="230"/>
      <c r="M343" s="123"/>
      <c r="N343" s="123" t="str">
        <f t="shared" si="1"/>
        <v/>
      </c>
      <c r="O343" s="123" t="str">
        <f t="shared" si="2"/>
        <v/>
      </c>
      <c r="P343" s="123" t="str">
        <f t="shared" si="3"/>
        <v/>
      </c>
      <c r="Q343" s="123"/>
      <c r="R343" s="123"/>
      <c r="S343" s="123"/>
      <c r="T343" s="123"/>
      <c r="U343" s="123"/>
      <c r="V343" s="123"/>
      <c r="W343" s="123"/>
    </row>
    <row r="344" spans="1:23" ht="16.5" thickBot="1">
      <c r="A344" s="231">
        <v>17</v>
      </c>
      <c r="B344" s="232"/>
      <c r="C344" s="193"/>
      <c r="D344" s="195"/>
      <c r="E344" s="233"/>
      <c r="F344" s="234"/>
      <c r="G344" s="99"/>
      <c r="H344" s="235"/>
      <c r="I344" s="236"/>
      <c r="J344" s="229" t="str">
        <f t="shared" si="0"/>
        <v/>
      </c>
      <c r="K344" s="230"/>
      <c r="L344" s="230"/>
      <c r="M344" s="123"/>
      <c r="N344" s="123" t="str">
        <f t="shared" si="1"/>
        <v/>
      </c>
      <c r="O344" s="123" t="str">
        <f t="shared" si="2"/>
        <v/>
      </c>
      <c r="P344" s="123" t="str">
        <f t="shared" si="3"/>
        <v/>
      </c>
      <c r="Q344" s="123"/>
      <c r="R344" s="123"/>
      <c r="S344" s="123"/>
      <c r="T344" s="123"/>
      <c r="U344" s="123"/>
      <c r="V344" s="123"/>
      <c r="W344" s="123"/>
    </row>
    <row r="345" spans="1:23" ht="16.5" thickBot="1">
      <c r="A345" s="231">
        <v>18</v>
      </c>
      <c r="B345" s="232"/>
      <c r="C345" s="193"/>
      <c r="D345" s="195"/>
      <c r="E345" s="233"/>
      <c r="F345" s="234"/>
      <c r="G345" s="99"/>
      <c r="H345" s="235"/>
      <c r="I345" s="236"/>
      <c r="J345" s="229" t="str">
        <f t="shared" si="0"/>
        <v/>
      </c>
      <c r="K345" s="230"/>
      <c r="L345" s="230"/>
      <c r="M345" s="123"/>
      <c r="N345" s="123" t="str">
        <f t="shared" si="1"/>
        <v/>
      </c>
      <c r="O345" s="123" t="str">
        <f t="shared" si="2"/>
        <v/>
      </c>
      <c r="P345" s="123" t="str">
        <f t="shared" si="3"/>
        <v/>
      </c>
      <c r="Q345" s="123"/>
      <c r="R345" s="123"/>
      <c r="S345" s="123"/>
      <c r="T345" s="123"/>
      <c r="U345" s="123"/>
      <c r="V345" s="123"/>
      <c r="W345" s="123"/>
    </row>
    <row r="346" spans="1:23" ht="16.5" thickBot="1">
      <c r="A346" s="231">
        <v>19</v>
      </c>
      <c r="B346" s="232"/>
      <c r="C346" s="193"/>
      <c r="D346" s="195"/>
      <c r="E346" s="233"/>
      <c r="F346" s="234"/>
      <c r="G346" s="99"/>
      <c r="H346" s="235"/>
      <c r="I346" s="236"/>
      <c r="J346" s="229" t="str">
        <f t="shared" si="0"/>
        <v/>
      </c>
      <c r="K346" s="230"/>
      <c r="L346" s="230"/>
      <c r="M346" s="123"/>
      <c r="N346" s="123" t="str">
        <f t="shared" si="1"/>
        <v/>
      </c>
      <c r="O346" s="123" t="str">
        <f t="shared" si="2"/>
        <v/>
      </c>
      <c r="P346" s="123" t="str">
        <f t="shared" si="3"/>
        <v/>
      </c>
      <c r="Q346" s="123"/>
      <c r="R346" s="123"/>
      <c r="S346" s="123"/>
      <c r="T346" s="123"/>
      <c r="U346" s="123"/>
      <c r="V346" s="123"/>
      <c r="W346" s="123"/>
    </row>
    <row r="347" spans="1:23" ht="16.5" thickBot="1">
      <c r="A347" s="231">
        <v>20</v>
      </c>
      <c r="B347" s="232"/>
      <c r="C347" s="193"/>
      <c r="D347" s="195"/>
      <c r="E347" s="233"/>
      <c r="F347" s="234"/>
      <c r="G347" s="99"/>
      <c r="H347" s="235"/>
      <c r="I347" s="236"/>
      <c r="J347" s="229" t="str">
        <f t="shared" si="0"/>
        <v/>
      </c>
      <c r="K347" s="230"/>
      <c r="L347" s="230"/>
      <c r="M347" s="123"/>
      <c r="N347" s="123" t="str">
        <f t="shared" si="1"/>
        <v/>
      </c>
      <c r="O347" s="123" t="str">
        <f t="shared" si="2"/>
        <v/>
      </c>
      <c r="P347" s="123" t="str">
        <f t="shared" si="3"/>
        <v/>
      </c>
      <c r="Q347" s="123"/>
      <c r="R347" s="123"/>
      <c r="S347" s="123"/>
      <c r="T347" s="123"/>
      <c r="U347" s="123"/>
      <c r="V347" s="123"/>
      <c r="W347" s="123"/>
    </row>
    <row r="348" spans="1:23" ht="16.5" thickBot="1">
      <c r="A348" s="231">
        <v>21</v>
      </c>
      <c r="B348" s="232"/>
      <c r="C348" s="193"/>
      <c r="D348" s="195"/>
      <c r="E348" s="233"/>
      <c r="F348" s="234"/>
      <c r="G348" s="99"/>
      <c r="H348" s="235"/>
      <c r="I348" s="236"/>
      <c r="J348" s="229" t="str">
        <f t="shared" si="0"/>
        <v/>
      </c>
      <c r="K348" s="230"/>
      <c r="L348" s="230"/>
      <c r="M348" s="123"/>
      <c r="N348" s="123" t="str">
        <f t="shared" si="1"/>
        <v/>
      </c>
      <c r="O348" s="123" t="str">
        <f t="shared" si="2"/>
        <v/>
      </c>
      <c r="P348" s="123" t="str">
        <f t="shared" si="3"/>
        <v/>
      </c>
      <c r="Q348" s="123"/>
      <c r="R348" s="123"/>
      <c r="S348" s="123"/>
      <c r="T348" s="123"/>
      <c r="U348" s="123"/>
      <c r="V348" s="123"/>
      <c r="W348" s="123"/>
    </row>
    <row r="349" spans="1:23" ht="16.5" thickBot="1">
      <c r="A349" s="231">
        <v>22</v>
      </c>
      <c r="B349" s="232"/>
      <c r="C349" s="193"/>
      <c r="D349" s="195"/>
      <c r="E349" s="233"/>
      <c r="F349" s="234"/>
      <c r="G349" s="99"/>
      <c r="H349" s="235"/>
      <c r="I349" s="236"/>
      <c r="J349" s="229" t="str">
        <f t="shared" si="0"/>
        <v/>
      </c>
      <c r="K349" s="230"/>
      <c r="L349" s="230"/>
      <c r="M349" s="123"/>
      <c r="N349" s="123" t="str">
        <f t="shared" si="1"/>
        <v/>
      </c>
      <c r="O349" s="123" t="str">
        <f t="shared" si="2"/>
        <v/>
      </c>
      <c r="P349" s="123" t="str">
        <f t="shared" si="3"/>
        <v/>
      </c>
      <c r="Q349" s="123"/>
      <c r="R349" s="123"/>
      <c r="S349" s="123"/>
      <c r="T349" s="123"/>
      <c r="U349" s="123"/>
      <c r="V349" s="123"/>
      <c r="W349" s="123"/>
    </row>
    <row r="350" spans="1:23" ht="16.5" thickBot="1">
      <c r="A350" s="231">
        <v>23</v>
      </c>
      <c r="B350" s="232"/>
      <c r="C350" s="193"/>
      <c r="D350" s="195"/>
      <c r="E350" s="233"/>
      <c r="F350" s="234"/>
      <c r="G350" s="99"/>
      <c r="H350" s="235"/>
      <c r="I350" s="236"/>
      <c r="J350" s="229" t="str">
        <f t="shared" si="0"/>
        <v/>
      </c>
      <c r="K350" s="230"/>
      <c r="L350" s="230"/>
      <c r="M350" s="123"/>
      <c r="N350" s="123" t="str">
        <f t="shared" si="1"/>
        <v/>
      </c>
      <c r="O350" s="123" t="str">
        <f t="shared" si="2"/>
        <v/>
      </c>
      <c r="P350" s="123" t="str">
        <f t="shared" si="3"/>
        <v/>
      </c>
      <c r="Q350" s="123"/>
      <c r="R350" s="123"/>
      <c r="S350" s="123"/>
      <c r="T350" s="123"/>
      <c r="U350" s="123"/>
      <c r="V350" s="123"/>
      <c r="W350" s="123"/>
    </row>
    <row r="351" spans="1:23" ht="16.5" thickBot="1">
      <c r="A351" s="231">
        <v>24</v>
      </c>
      <c r="B351" s="232"/>
      <c r="C351" s="193"/>
      <c r="D351" s="195"/>
      <c r="E351" s="233"/>
      <c r="F351" s="234"/>
      <c r="G351" s="99"/>
      <c r="H351" s="235"/>
      <c r="I351" s="236"/>
      <c r="J351" s="229" t="str">
        <f t="shared" si="0"/>
        <v/>
      </c>
      <c r="K351" s="230"/>
      <c r="L351" s="230"/>
      <c r="M351" s="123"/>
      <c r="N351" s="123" t="str">
        <f t="shared" si="1"/>
        <v/>
      </c>
      <c r="O351" s="123" t="str">
        <f t="shared" si="2"/>
        <v/>
      </c>
      <c r="P351" s="123" t="str">
        <f t="shared" si="3"/>
        <v/>
      </c>
      <c r="Q351" s="123"/>
      <c r="R351" s="123"/>
      <c r="S351" s="123"/>
      <c r="T351" s="123"/>
      <c r="U351" s="123"/>
      <c r="V351" s="123"/>
      <c r="W351" s="123"/>
    </row>
    <row r="352" spans="1:23" ht="16.5" thickBot="1">
      <c r="A352" s="231">
        <v>25</v>
      </c>
      <c r="B352" s="232"/>
      <c r="C352" s="193"/>
      <c r="D352" s="195"/>
      <c r="E352" s="233"/>
      <c r="F352" s="234"/>
      <c r="G352" s="99"/>
      <c r="H352" s="235"/>
      <c r="I352" s="236"/>
      <c r="J352" s="229" t="str">
        <f t="shared" si="0"/>
        <v/>
      </c>
      <c r="K352" s="230"/>
      <c r="L352" s="230"/>
      <c r="M352" s="123"/>
      <c r="N352" s="123" t="str">
        <f t="shared" si="1"/>
        <v/>
      </c>
      <c r="O352" s="123" t="str">
        <f t="shared" si="2"/>
        <v/>
      </c>
      <c r="P352" s="123" t="str">
        <f t="shared" si="3"/>
        <v/>
      </c>
      <c r="Q352" s="123"/>
      <c r="R352" s="123"/>
      <c r="S352" s="123"/>
      <c r="T352" s="123"/>
      <c r="U352" s="123"/>
      <c r="V352" s="123"/>
      <c r="W352" s="123"/>
    </row>
    <row r="353" spans="1:23" ht="16.5" thickBot="1">
      <c r="A353" s="231">
        <v>26</v>
      </c>
      <c r="B353" s="232"/>
      <c r="C353" s="193"/>
      <c r="D353" s="195"/>
      <c r="E353" s="233"/>
      <c r="F353" s="234"/>
      <c r="G353" s="99"/>
      <c r="H353" s="235"/>
      <c r="I353" s="236"/>
      <c r="J353" s="229" t="str">
        <f t="shared" si="0"/>
        <v/>
      </c>
      <c r="K353" s="230"/>
      <c r="L353" s="230"/>
      <c r="M353" s="123"/>
      <c r="N353" s="123" t="str">
        <f t="shared" si="1"/>
        <v/>
      </c>
      <c r="O353" s="123" t="str">
        <f t="shared" si="2"/>
        <v/>
      </c>
      <c r="P353" s="123" t="str">
        <f t="shared" si="3"/>
        <v/>
      </c>
      <c r="Q353" s="123"/>
      <c r="R353" s="123"/>
      <c r="S353" s="123"/>
      <c r="T353" s="123"/>
      <c r="U353" s="123"/>
      <c r="V353" s="123"/>
      <c r="W353" s="123"/>
    </row>
    <row r="354" spans="1:23" ht="16.5" thickBot="1">
      <c r="A354" s="231">
        <v>27</v>
      </c>
      <c r="B354" s="232"/>
      <c r="C354" s="193"/>
      <c r="D354" s="195"/>
      <c r="E354" s="233"/>
      <c r="F354" s="234"/>
      <c r="G354" s="99"/>
      <c r="H354" s="235"/>
      <c r="I354" s="236"/>
      <c r="J354" s="229" t="str">
        <f t="shared" si="0"/>
        <v/>
      </c>
      <c r="K354" s="230"/>
      <c r="L354" s="230"/>
      <c r="M354" s="123"/>
      <c r="N354" s="123" t="str">
        <f t="shared" si="1"/>
        <v/>
      </c>
      <c r="O354" s="123" t="str">
        <f t="shared" si="2"/>
        <v/>
      </c>
      <c r="P354" s="123" t="str">
        <f t="shared" si="3"/>
        <v/>
      </c>
      <c r="Q354" s="123"/>
      <c r="R354" s="123"/>
      <c r="S354" s="123"/>
      <c r="T354" s="123"/>
      <c r="U354" s="123"/>
      <c r="V354" s="123"/>
      <c r="W354" s="123"/>
    </row>
    <row r="355" spans="1:23" ht="16.5" thickBot="1">
      <c r="A355" s="231">
        <v>28</v>
      </c>
      <c r="B355" s="232"/>
      <c r="C355" s="193"/>
      <c r="D355" s="195"/>
      <c r="E355" s="233"/>
      <c r="F355" s="234"/>
      <c r="G355" s="99"/>
      <c r="H355" s="235"/>
      <c r="I355" s="236"/>
      <c r="J355" s="229" t="str">
        <f t="shared" si="0"/>
        <v/>
      </c>
      <c r="K355" s="230"/>
      <c r="L355" s="230"/>
      <c r="M355" s="123"/>
      <c r="N355" s="123" t="str">
        <f t="shared" si="1"/>
        <v/>
      </c>
      <c r="O355" s="123" t="str">
        <f t="shared" si="2"/>
        <v/>
      </c>
      <c r="P355" s="123" t="str">
        <f t="shared" si="3"/>
        <v/>
      </c>
      <c r="Q355" s="123"/>
      <c r="R355" s="123"/>
      <c r="S355" s="123"/>
      <c r="T355" s="123"/>
      <c r="U355" s="123"/>
      <c r="V355" s="123"/>
      <c r="W355" s="123"/>
    </row>
    <row r="356" spans="1:23" ht="16.5" thickBot="1">
      <c r="A356" s="231">
        <v>29</v>
      </c>
      <c r="B356" s="232"/>
      <c r="C356" s="193"/>
      <c r="D356" s="195"/>
      <c r="E356" s="233"/>
      <c r="F356" s="234"/>
      <c r="G356" s="99"/>
      <c r="H356" s="235"/>
      <c r="I356" s="236"/>
      <c r="J356" s="229" t="str">
        <f t="shared" si="0"/>
        <v/>
      </c>
      <c r="K356" s="230"/>
      <c r="L356" s="230"/>
      <c r="M356" s="123"/>
      <c r="N356" s="123" t="str">
        <f t="shared" si="1"/>
        <v/>
      </c>
      <c r="O356" s="123" t="str">
        <f t="shared" si="2"/>
        <v/>
      </c>
      <c r="P356" s="123" t="str">
        <f t="shared" si="3"/>
        <v/>
      </c>
      <c r="Q356" s="123"/>
      <c r="R356" s="123"/>
      <c r="S356" s="123"/>
      <c r="T356" s="123"/>
      <c r="U356" s="123"/>
      <c r="V356" s="123"/>
      <c r="W356" s="123"/>
    </row>
    <row r="357" spans="1:23" ht="16.5" thickBot="1">
      <c r="A357" s="231">
        <v>30</v>
      </c>
      <c r="B357" s="232"/>
      <c r="C357" s="193"/>
      <c r="D357" s="195"/>
      <c r="E357" s="233"/>
      <c r="F357" s="234"/>
      <c r="G357" s="99"/>
      <c r="H357" s="235"/>
      <c r="I357" s="236"/>
      <c r="J357" s="229" t="str">
        <f t="shared" si="0"/>
        <v/>
      </c>
      <c r="K357" s="230"/>
      <c r="L357" s="230"/>
      <c r="M357" s="123"/>
      <c r="N357" s="123" t="str">
        <f t="shared" si="1"/>
        <v/>
      </c>
      <c r="O357" s="123" t="str">
        <f t="shared" si="2"/>
        <v/>
      </c>
      <c r="P357" s="123" t="str">
        <f t="shared" si="3"/>
        <v/>
      </c>
      <c r="Q357" s="123"/>
      <c r="R357" s="123"/>
      <c r="S357" s="123"/>
      <c r="T357" s="123"/>
      <c r="U357" s="123"/>
      <c r="V357" s="123"/>
      <c r="W357" s="123"/>
    </row>
    <row r="358" spans="1:23" ht="16.5" thickBot="1">
      <c r="A358" s="231">
        <v>31</v>
      </c>
      <c r="B358" s="232"/>
      <c r="C358" s="193"/>
      <c r="D358" s="195"/>
      <c r="E358" s="233"/>
      <c r="F358" s="234"/>
      <c r="G358" s="99"/>
      <c r="H358" s="235"/>
      <c r="I358" s="236"/>
      <c r="J358" s="229" t="str">
        <f t="shared" si="0"/>
        <v/>
      </c>
      <c r="K358" s="230"/>
      <c r="L358" s="230"/>
      <c r="M358" s="123"/>
      <c r="N358" s="123" t="str">
        <f t="shared" si="1"/>
        <v/>
      </c>
      <c r="O358" s="123" t="str">
        <f t="shared" si="2"/>
        <v/>
      </c>
      <c r="P358" s="123" t="str">
        <f t="shared" si="3"/>
        <v/>
      </c>
      <c r="Q358" s="123"/>
      <c r="R358" s="123"/>
      <c r="S358" s="123"/>
      <c r="T358" s="123"/>
      <c r="U358" s="123"/>
      <c r="V358" s="123"/>
      <c r="W358" s="123"/>
    </row>
    <row r="359" spans="1:23" ht="16.5" thickBot="1">
      <c r="A359" s="231">
        <v>32</v>
      </c>
      <c r="B359" s="232"/>
      <c r="C359" s="193"/>
      <c r="D359" s="195"/>
      <c r="E359" s="233"/>
      <c r="F359" s="234"/>
      <c r="G359" s="99"/>
      <c r="H359" s="235"/>
      <c r="I359" s="236"/>
      <c r="J359" s="229" t="str">
        <f t="shared" si="0"/>
        <v/>
      </c>
      <c r="K359" s="230"/>
      <c r="L359" s="230"/>
      <c r="M359" s="123"/>
      <c r="N359" s="123" t="str">
        <f t="shared" si="1"/>
        <v/>
      </c>
      <c r="O359" s="123" t="str">
        <f t="shared" si="2"/>
        <v/>
      </c>
      <c r="P359" s="123" t="str">
        <f t="shared" si="3"/>
        <v/>
      </c>
      <c r="Q359" s="123"/>
      <c r="R359" s="123"/>
      <c r="S359" s="123"/>
      <c r="T359" s="123"/>
      <c r="U359" s="123"/>
      <c r="V359" s="123"/>
      <c r="W359" s="123"/>
    </row>
    <row r="360" spans="1:23" ht="16.5" thickBot="1">
      <c r="A360" s="231">
        <v>33</v>
      </c>
      <c r="B360" s="232"/>
      <c r="C360" s="193"/>
      <c r="D360" s="195"/>
      <c r="E360" s="233"/>
      <c r="F360" s="234"/>
      <c r="G360" s="99"/>
      <c r="H360" s="235"/>
      <c r="I360" s="236"/>
      <c r="J360" s="229" t="str">
        <f t="shared" si="0"/>
        <v/>
      </c>
      <c r="K360" s="230"/>
      <c r="L360" s="230"/>
      <c r="M360" s="123"/>
      <c r="N360" s="123" t="str">
        <f t="shared" si="1"/>
        <v/>
      </c>
      <c r="O360" s="123" t="str">
        <f t="shared" si="2"/>
        <v/>
      </c>
      <c r="P360" s="123" t="str">
        <f t="shared" si="3"/>
        <v/>
      </c>
      <c r="Q360" s="123"/>
      <c r="R360" s="123"/>
      <c r="S360" s="123"/>
      <c r="T360" s="123"/>
      <c r="U360" s="123"/>
      <c r="V360" s="123"/>
      <c r="W360" s="123"/>
    </row>
    <row r="361" spans="1:23" ht="16.5" thickBot="1">
      <c r="A361" s="231">
        <v>34</v>
      </c>
      <c r="B361" s="232"/>
      <c r="C361" s="193"/>
      <c r="D361" s="195"/>
      <c r="E361" s="233"/>
      <c r="F361" s="234"/>
      <c r="G361" s="99"/>
      <c r="H361" s="235"/>
      <c r="I361" s="236"/>
      <c r="J361" s="229" t="str">
        <f t="shared" si="0"/>
        <v/>
      </c>
      <c r="K361" s="230"/>
      <c r="L361" s="230"/>
      <c r="M361" s="123"/>
      <c r="N361" s="123" t="str">
        <f t="shared" si="1"/>
        <v/>
      </c>
      <c r="O361" s="123" t="str">
        <f t="shared" si="2"/>
        <v/>
      </c>
      <c r="P361" s="123" t="str">
        <f t="shared" si="3"/>
        <v/>
      </c>
      <c r="Q361" s="123"/>
      <c r="R361" s="123"/>
      <c r="S361" s="123"/>
      <c r="T361" s="123"/>
      <c r="U361" s="123"/>
      <c r="V361" s="123"/>
      <c r="W361" s="123"/>
    </row>
    <row r="362" spans="1:23" ht="16.5" thickBot="1">
      <c r="A362" s="231">
        <v>35</v>
      </c>
      <c r="B362" s="232"/>
      <c r="C362" s="193"/>
      <c r="D362" s="195"/>
      <c r="E362" s="233"/>
      <c r="F362" s="234"/>
      <c r="G362" s="99"/>
      <c r="H362" s="235"/>
      <c r="I362" s="236"/>
      <c r="J362" s="229" t="str">
        <f t="shared" si="0"/>
        <v/>
      </c>
      <c r="K362" s="230"/>
      <c r="L362" s="230"/>
      <c r="M362" s="123"/>
      <c r="N362" s="123" t="str">
        <f t="shared" si="1"/>
        <v/>
      </c>
      <c r="O362" s="123" t="str">
        <f t="shared" si="2"/>
        <v/>
      </c>
      <c r="P362" s="123" t="str">
        <f t="shared" si="3"/>
        <v/>
      </c>
      <c r="Q362" s="123"/>
      <c r="R362" s="123"/>
      <c r="S362" s="123"/>
      <c r="T362" s="123"/>
      <c r="U362" s="123"/>
      <c r="V362" s="123"/>
      <c r="W362" s="123"/>
    </row>
    <row r="363" spans="1:23" ht="16.5" thickBot="1">
      <c r="A363" s="231">
        <v>36</v>
      </c>
      <c r="B363" s="232"/>
      <c r="C363" s="193"/>
      <c r="D363" s="195"/>
      <c r="E363" s="233"/>
      <c r="F363" s="234"/>
      <c r="G363" s="99"/>
      <c r="H363" s="235"/>
      <c r="I363" s="236"/>
      <c r="J363" s="229" t="str">
        <f t="shared" si="0"/>
        <v/>
      </c>
      <c r="K363" s="230"/>
      <c r="L363" s="230"/>
      <c r="M363" s="123"/>
      <c r="N363" s="123" t="str">
        <f t="shared" si="1"/>
        <v/>
      </c>
      <c r="O363" s="123" t="str">
        <f t="shared" si="2"/>
        <v/>
      </c>
      <c r="P363" s="123" t="str">
        <f t="shared" si="3"/>
        <v/>
      </c>
      <c r="Q363" s="123"/>
      <c r="R363" s="123"/>
      <c r="S363" s="123"/>
      <c r="T363" s="123"/>
      <c r="U363" s="123"/>
      <c r="V363" s="123"/>
      <c r="W363" s="123"/>
    </row>
    <row r="364" spans="1:23" ht="16.5" thickBot="1">
      <c r="A364" s="231">
        <v>37</v>
      </c>
      <c r="B364" s="232"/>
      <c r="C364" s="193"/>
      <c r="D364" s="195"/>
      <c r="E364" s="233"/>
      <c r="F364" s="234"/>
      <c r="G364" s="99"/>
      <c r="H364" s="235"/>
      <c r="I364" s="236"/>
      <c r="J364" s="229" t="str">
        <f t="shared" si="0"/>
        <v/>
      </c>
      <c r="K364" s="230"/>
      <c r="L364" s="230"/>
      <c r="M364" s="123"/>
      <c r="N364" s="123" t="str">
        <f t="shared" si="1"/>
        <v/>
      </c>
      <c r="O364" s="123" t="str">
        <f t="shared" si="2"/>
        <v/>
      </c>
      <c r="P364" s="123" t="str">
        <f t="shared" si="3"/>
        <v/>
      </c>
      <c r="Q364" s="123"/>
      <c r="R364" s="123"/>
      <c r="S364" s="123"/>
      <c r="T364" s="123"/>
      <c r="U364" s="123"/>
      <c r="V364" s="123"/>
      <c r="W364" s="123"/>
    </row>
    <row r="365" spans="1:23" ht="16.5" thickBot="1">
      <c r="A365" s="231">
        <v>38</v>
      </c>
      <c r="B365" s="232"/>
      <c r="C365" s="193"/>
      <c r="D365" s="195"/>
      <c r="E365" s="233"/>
      <c r="F365" s="234"/>
      <c r="G365" s="99"/>
      <c r="H365" s="235"/>
      <c r="I365" s="236"/>
      <c r="J365" s="229" t="str">
        <f t="shared" si="0"/>
        <v/>
      </c>
      <c r="K365" s="230"/>
      <c r="L365" s="230"/>
      <c r="M365" s="123"/>
      <c r="N365" s="123" t="str">
        <f t="shared" si="1"/>
        <v/>
      </c>
      <c r="O365" s="123" t="str">
        <f t="shared" si="2"/>
        <v/>
      </c>
      <c r="P365" s="123" t="str">
        <f t="shared" si="3"/>
        <v/>
      </c>
      <c r="Q365" s="123"/>
      <c r="R365" s="123"/>
      <c r="S365" s="123"/>
      <c r="T365" s="123"/>
      <c r="U365" s="123"/>
      <c r="V365" s="123"/>
      <c r="W365" s="123"/>
    </row>
    <row r="366" spans="1:23" ht="16.5" thickBot="1">
      <c r="A366" s="231">
        <v>39</v>
      </c>
      <c r="B366" s="232"/>
      <c r="C366" s="193"/>
      <c r="D366" s="195"/>
      <c r="E366" s="233"/>
      <c r="F366" s="234"/>
      <c r="G366" s="99"/>
      <c r="H366" s="235"/>
      <c r="I366" s="236"/>
      <c r="J366" s="229" t="str">
        <f t="shared" si="0"/>
        <v/>
      </c>
      <c r="K366" s="230"/>
      <c r="L366" s="230"/>
      <c r="M366" s="123"/>
      <c r="N366" s="123" t="str">
        <f t="shared" si="1"/>
        <v/>
      </c>
      <c r="O366" s="123" t="str">
        <f t="shared" si="2"/>
        <v/>
      </c>
      <c r="P366" s="123" t="str">
        <f t="shared" si="3"/>
        <v/>
      </c>
      <c r="Q366" s="123"/>
      <c r="R366" s="123"/>
      <c r="S366" s="123"/>
      <c r="T366" s="123"/>
      <c r="U366" s="123"/>
      <c r="V366" s="123"/>
      <c r="W366" s="123"/>
    </row>
    <row r="367" spans="1:23" ht="16.5" thickBot="1">
      <c r="A367" s="231">
        <v>40</v>
      </c>
      <c r="B367" s="232"/>
      <c r="C367" s="193"/>
      <c r="D367" s="195"/>
      <c r="E367" s="233"/>
      <c r="F367" s="234"/>
      <c r="G367" s="99"/>
      <c r="H367" s="235"/>
      <c r="I367" s="236"/>
      <c r="J367" s="229" t="str">
        <f t="shared" si="0"/>
        <v/>
      </c>
      <c r="K367" s="230"/>
      <c r="L367" s="230"/>
      <c r="M367" s="123"/>
      <c r="N367" s="123" t="str">
        <f t="shared" si="1"/>
        <v/>
      </c>
      <c r="O367" s="123" t="str">
        <f t="shared" si="2"/>
        <v/>
      </c>
      <c r="P367" s="123" t="str">
        <f t="shared" si="3"/>
        <v/>
      </c>
      <c r="Q367" s="123"/>
      <c r="R367" s="123"/>
      <c r="S367" s="123"/>
      <c r="T367" s="123"/>
      <c r="U367" s="123"/>
      <c r="V367" s="123"/>
      <c r="W367" s="123"/>
    </row>
    <row r="368" spans="1:23" ht="16.5" thickBot="1">
      <c r="A368" s="231">
        <v>41</v>
      </c>
      <c r="B368" s="232"/>
      <c r="C368" s="193"/>
      <c r="D368" s="195"/>
      <c r="E368" s="233"/>
      <c r="F368" s="234"/>
      <c r="G368" s="99"/>
      <c r="H368" s="235"/>
      <c r="I368" s="236"/>
      <c r="J368" s="229" t="str">
        <f t="shared" si="0"/>
        <v/>
      </c>
      <c r="K368" s="230"/>
      <c r="L368" s="230"/>
      <c r="M368" s="123"/>
      <c r="N368" s="123" t="str">
        <f t="shared" si="1"/>
        <v/>
      </c>
      <c r="O368" s="123" t="str">
        <f t="shared" si="2"/>
        <v/>
      </c>
      <c r="P368" s="123" t="str">
        <f t="shared" si="3"/>
        <v/>
      </c>
      <c r="Q368" s="123"/>
      <c r="R368" s="123"/>
      <c r="S368" s="123"/>
      <c r="T368" s="123"/>
      <c r="U368" s="123"/>
      <c r="V368" s="123"/>
      <c r="W368" s="123"/>
    </row>
    <row r="369" spans="1:23" ht="16.5" thickBot="1">
      <c r="A369" s="231">
        <v>42</v>
      </c>
      <c r="B369" s="232"/>
      <c r="C369" s="193"/>
      <c r="D369" s="195"/>
      <c r="E369" s="233"/>
      <c r="F369" s="234"/>
      <c r="G369" s="99"/>
      <c r="H369" s="235"/>
      <c r="I369" s="236"/>
      <c r="J369" s="229" t="str">
        <f t="shared" si="0"/>
        <v/>
      </c>
      <c r="K369" s="230"/>
      <c r="L369" s="230"/>
      <c r="M369" s="123"/>
      <c r="N369" s="123" t="str">
        <f t="shared" si="1"/>
        <v/>
      </c>
      <c r="O369" s="123" t="str">
        <f t="shared" si="2"/>
        <v/>
      </c>
      <c r="P369" s="123" t="str">
        <f t="shared" si="3"/>
        <v/>
      </c>
      <c r="Q369" s="123"/>
      <c r="R369" s="123"/>
      <c r="S369" s="123"/>
      <c r="T369" s="123"/>
      <c r="U369" s="123"/>
      <c r="V369" s="123"/>
      <c r="W369" s="123"/>
    </row>
    <row r="370" spans="1:23" ht="16.5" thickBot="1">
      <c r="A370" s="231">
        <v>43</v>
      </c>
      <c r="B370" s="232"/>
      <c r="C370" s="193"/>
      <c r="D370" s="195"/>
      <c r="E370" s="233"/>
      <c r="F370" s="234"/>
      <c r="G370" s="99"/>
      <c r="H370" s="235"/>
      <c r="I370" s="236"/>
      <c r="J370" s="229" t="str">
        <f t="shared" si="0"/>
        <v/>
      </c>
      <c r="K370" s="230"/>
      <c r="L370" s="230"/>
      <c r="M370" s="123"/>
      <c r="N370" s="123" t="str">
        <f t="shared" si="1"/>
        <v/>
      </c>
      <c r="O370" s="123" t="str">
        <f t="shared" si="2"/>
        <v/>
      </c>
      <c r="P370" s="123" t="str">
        <f t="shared" si="3"/>
        <v/>
      </c>
      <c r="Q370" s="123"/>
      <c r="R370" s="123"/>
      <c r="S370" s="123"/>
      <c r="T370" s="123"/>
      <c r="U370" s="123"/>
      <c r="V370" s="123"/>
      <c r="W370" s="123"/>
    </row>
    <row r="371" spans="1:23" ht="16.5" thickBot="1">
      <c r="A371" s="231">
        <v>44</v>
      </c>
      <c r="B371" s="232"/>
      <c r="C371" s="193"/>
      <c r="D371" s="195"/>
      <c r="E371" s="233"/>
      <c r="F371" s="234"/>
      <c r="G371" s="99"/>
      <c r="H371" s="235"/>
      <c r="I371" s="236"/>
      <c r="J371" s="229" t="str">
        <f t="shared" si="0"/>
        <v/>
      </c>
      <c r="K371" s="230"/>
      <c r="L371" s="230"/>
      <c r="M371" s="123"/>
      <c r="N371" s="123" t="str">
        <f t="shared" si="1"/>
        <v/>
      </c>
      <c r="O371" s="123" t="str">
        <f t="shared" si="2"/>
        <v/>
      </c>
      <c r="P371" s="123" t="str">
        <f t="shared" si="3"/>
        <v/>
      </c>
      <c r="Q371" s="123"/>
      <c r="R371" s="123"/>
      <c r="S371" s="123"/>
      <c r="T371" s="123"/>
      <c r="U371" s="123"/>
      <c r="V371" s="123"/>
      <c r="W371" s="123"/>
    </row>
    <row r="372" spans="1:23" ht="16.5" thickBot="1">
      <c r="A372" s="231">
        <v>45</v>
      </c>
      <c r="B372" s="232"/>
      <c r="C372" s="193"/>
      <c r="D372" s="195"/>
      <c r="E372" s="233"/>
      <c r="F372" s="234"/>
      <c r="G372" s="99"/>
      <c r="H372" s="235"/>
      <c r="I372" s="236"/>
      <c r="J372" s="229" t="str">
        <f t="shared" si="0"/>
        <v/>
      </c>
      <c r="K372" s="230"/>
      <c r="L372" s="230"/>
      <c r="M372" s="123"/>
      <c r="N372" s="123" t="str">
        <f t="shared" si="1"/>
        <v/>
      </c>
      <c r="O372" s="123" t="str">
        <f t="shared" si="2"/>
        <v/>
      </c>
      <c r="P372" s="123" t="str">
        <f t="shared" si="3"/>
        <v/>
      </c>
      <c r="Q372" s="123"/>
      <c r="R372" s="123"/>
      <c r="S372" s="123"/>
      <c r="T372" s="123"/>
      <c r="U372" s="123"/>
      <c r="V372" s="123"/>
      <c r="W372" s="123"/>
    </row>
    <row r="373" spans="1:23" ht="16.5" thickBot="1">
      <c r="A373" s="231">
        <v>46</v>
      </c>
      <c r="B373" s="232"/>
      <c r="C373" s="193"/>
      <c r="D373" s="195"/>
      <c r="E373" s="233"/>
      <c r="F373" s="234"/>
      <c r="G373" s="99"/>
      <c r="H373" s="235"/>
      <c r="I373" s="236"/>
      <c r="J373" s="229" t="str">
        <f t="shared" si="0"/>
        <v/>
      </c>
      <c r="K373" s="230"/>
      <c r="L373" s="230"/>
      <c r="M373" s="123"/>
      <c r="N373" s="123" t="str">
        <f t="shared" si="1"/>
        <v/>
      </c>
      <c r="O373" s="123" t="str">
        <f t="shared" si="2"/>
        <v/>
      </c>
      <c r="P373" s="123" t="str">
        <f t="shared" si="3"/>
        <v/>
      </c>
      <c r="Q373" s="123"/>
      <c r="R373" s="123"/>
      <c r="S373" s="123"/>
      <c r="T373" s="123"/>
      <c r="U373" s="123"/>
      <c r="V373" s="123"/>
      <c r="W373" s="123"/>
    </row>
    <row r="374" spans="1:23" ht="16.5" thickBot="1">
      <c r="A374" s="231">
        <v>47</v>
      </c>
      <c r="B374" s="232"/>
      <c r="C374" s="193"/>
      <c r="D374" s="195"/>
      <c r="E374" s="233"/>
      <c r="F374" s="234"/>
      <c r="G374" s="99"/>
      <c r="H374" s="235"/>
      <c r="I374" s="236"/>
      <c r="J374" s="229" t="str">
        <f t="shared" si="0"/>
        <v/>
      </c>
      <c r="K374" s="230"/>
      <c r="L374" s="230"/>
      <c r="M374" s="123"/>
      <c r="N374" s="123" t="str">
        <f t="shared" si="1"/>
        <v/>
      </c>
      <c r="O374" s="123" t="str">
        <f t="shared" si="2"/>
        <v/>
      </c>
      <c r="P374" s="123" t="str">
        <f t="shared" si="3"/>
        <v/>
      </c>
      <c r="Q374" s="123"/>
      <c r="R374" s="123"/>
      <c r="S374" s="123"/>
      <c r="T374" s="123"/>
      <c r="U374" s="123"/>
      <c r="V374" s="123"/>
      <c r="W374" s="123"/>
    </row>
    <row r="375" spans="1:23" ht="16.5" thickBot="1">
      <c r="A375" s="231">
        <v>48</v>
      </c>
      <c r="B375" s="232"/>
      <c r="C375" s="193"/>
      <c r="D375" s="195"/>
      <c r="E375" s="233"/>
      <c r="F375" s="234"/>
      <c r="G375" s="99"/>
      <c r="H375" s="235"/>
      <c r="I375" s="236"/>
      <c r="J375" s="229" t="str">
        <f t="shared" si="0"/>
        <v/>
      </c>
      <c r="K375" s="230"/>
      <c r="L375" s="230"/>
      <c r="M375" s="123"/>
      <c r="N375" s="123" t="str">
        <f t="shared" si="1"/>
        <v/>
      </c>
      <c r="O375" s="123" t="str">
        <f t="shared" si="2"/>
        <v/>
      </c>
      <c r="P375" s="123" t="str">
        <f t="shared" si="3"/>
        <v/>
      </c>
      <c r="Q375" s="123"/>
      <c r="R375" s="123"/>
      <c r="S375" s="123"/>
      <c r="T375" s="123"/>
      <c r="U375" s="123"/>
      <c r="V375" s="123"/>
      <c r="W375" s="123"/>
    </row>
    <row r="376" spans="1:23" ht="16.5" thickBot="1">
      <c r="A376" s="231">
        <v>49</v>
      </c>
      <c r="B376" s="232"/>
      <c r="C376" s="193"/>
      <c r="D376" s="195"/>
      <c r="E376" s="233"/>
      <c r="F376" s="234"/>
      <c r="G376" s="99"/>
      <c r="H376" s="235"/>
      <c r="I376" s="236"/>
      <c r="J376" s="229" t="str">
        <f t="shared" si="0"/>
        <v/>
      </c>
      <c r="K376" s="230"/>
      <c r="L376" s="230"/>
      <c r="M376" s="123"/>
      <c r="N376" s="123" t="str">
        <f t="shared" si="1"/>
        <v/>
      </c>
      <c r="O376" s="123" t="str">
        <f t="shared" si="2"/>
        <v/>
      </c>
      <c r="P376" s="123" t="str">
        <f t="shared" si="3"/>
        <v/>
      </c>
      <c r="Q376" s="123"/>
      <c r="R376" s="123"/>
      <c r="S376" s="123"/>
      <c r="T376" s="123"/>
      <c r="U376" s="123"/>
      <c r="V376" s="123"/>
      <c r="W376" s="123"/>
    </row>
    <row r="377" spans="1:23" ht="16.5" thickBot="1">
      <c r="A377" s="231">
        <v>50</v>
      </c>
      <c r="B377" s="232"/>
      <c r="C377" s="238"/>
      <c r="D377" s="239"/>
      <c r="E377" s="233"/>
      <c r="F377" s="234"/>
      <c r="G377" s="99"/>
      <c r="H377" s="240"/>
      <c r="I377" s="241"/>
      <c r="J377" s="229" t="str">
        <f t="shared" si="0"/>
        <v/>
      </c>
      <c r="K377" s="230"/>
      <c r="L377" s="230"/>
      <c r="M377" s="123"/>
      <c r="N377" s="123" t="str">
        <f t="shared" si="1"/>
        <v/>
      </c>
      <c r="O377" s="123" t="str">
        <f t="shared" si="2"/>
        <v/>
      </c>
      <c r="P377" s="123" t="str">
        <f t="shared" si="3"/>
        <v/>
      </c>
      <c r="Q377" s="123"/>
      <c r="R377" s="123"/>
      <c r="S377" s="123"/>
      <c r="T377" s="123"/>
      <c r="U377" s="123"/>
      <c r="V377" s="123"/>
      <c r="W377" s="123"/>
    </row>
    <row r="378" spans="1:23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</row>
    <row r="379" spans="1:23" ht="15.75">
      <c r="A379" s="100"/>
      <c r="B379" s="100"/>
      <c r="C379" s="150" t="s">
        <v>119</v>
      </c>
      <c r="D379" s="150"/>
      <c r="E379" s="150"/>
      <c r="F379" s="150"/>
      <c r="G379" s="150"/>
      <c r="H379" s="150"/>
      <c r="I379" s="150"/>
      <c r="J379" s="150"/>
      <c r="K379" s="101"/>
      <c r="L379" s="102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</row>
    <row r="380" spans="1:23" ht="16.5" thickBot="1">
      <c r="A380" s="38"/>
      <c r="B380" s="38"/>
      <c r="C380" s="249" t="s">
        <v>116</v>
      </c>
      <c r="D380" s="249"/>
      <c r="E380" s="249" t="s">
        <v>120</v>
      </c>
      <c r="F380" s="249"/>
      <c r="G380" s="249"/>
      <c r="H380" s="249"/>
      <c r="I380" s="249"/>
      <c r="J380" s="249"/>
      <c r="K380" s="103"/>
      <c r="L380" s="103"/>
      <c r="M380" s="123"/>
      <c r="N380" s="123" t="str">
        <f>IF(SUM(N381:N430)=0,"","existem itens adicionados ao orçamento a ser adquirido pelo fomento sem justificativa; ")</f>
        <v/>
      </c>
      <c r="O380" s="123"/>
      <c r="P380" s="123"/>
      <c r="Q380" s="123"/>
      <c r="R380" s="123"/>
      <c r="S380" s="123"/>
      <c r="T380" s="123"/>
      <c r="U380" s="123"/>
      <c r="V380" s="123"/>
      <c r="W380" s="123"/>
    </row>
    <row r="381" spans="1:23" ht="16.5" thickBot="1">
      <c r="A381" s="242">
        <v>1</v>
      </c>
      <c r="B381" s="243"/>
      <c r="C381" s="244" t="str">
        <f>IF(C328="","",C328)</f>
        <v/>
      </c>
      <c r="D381" s="245"/>
      <c r="E381" s="246"/>
      <c r="F381" s="247"/>
      <c r="G381" s="247"/>
      <c r="H381" s="247"/>
      <c r="I381" s="247"/>
      <c r="J381" s="248"/>
      <c r="K381" s="104"/>
      <c r="L381" s="104"/>
      <c r="M381" s="123"/>
      <c r="N381" s="123" t="str">
        <f>IF(C381="","",IF(E381="",1,""))</f>
        <v/>
      </c>
      <c r="O381" s="123"/>
      <c r="P381" s="123"/>
      <c r="Q381" s="123"/>
      <c r="R381" s="123"/>
      <c r="S381" s="123"/>
      <c r="T381" s="123"/>
      <c r="U381" s="123"/>
      <c r="V381" s="123"/>
      <c r="W381" s="123"/>
    </row>
    <row r="382" spans="1:23" ht="16.5" thickBot="1">
      <c r="A382" s="242">
        <v>2</v>
      </c>
      <c r="B382" s="243"/>
      <c r="C382" s="244" t="str">
        <f t="shared" ref="C382:C430" si="4">IF(C329="","",C329)</f>
        <v/>
      </c>
      <c r="D382" s="245"/>
      <c r="E382" s="246"/>
      <c r="F382" s="247"/>
      <c r="G382" s="247"/>
      <c r="H382" s="247"/>
      <c r="I382" s="247"/>
      <c r="J382" s="248"/>
      <c r="K382" s="104"/>
      <c r="L382" s="104"/>
      <c r="M382" s="123"/>
      <c r="N382" s="123" t="str">
        <f t="shared" ref="N382:N430" si="5">IF(C382="","",IF(E382="",1,""))</f>
        <v/>
      </c>
      <c r="O382" s="123"/>
      <c r="P382" s="123"/>
      <c r="Q382" s="123"/>
      <c r="R382" s="123"/>
      <c r="S382" s="123"/>
      <c r="T382" s="123"/>
      <c r="U382" s="123"/>
      <c r="V382" s="123"/>
      <c r="W382" s="123"/>
    </row>
    <row r="383" spans="1:23" ht="16.5" thickBot="1">
      <c r="A383" s="242">
        <v>3</v>
      </c>
      <c r="B383" s="243"/>
      <c r="C383" s="244" t="str">
        <f t="shared" si="4"/>
        <v/>
      </c>
      <c r="D383" s="245"/>
      <c r="E383" s="246"/>
      <c r="F383" s="247"/>
      <c r="G383" s="247"/>
      <c r="H383" s="247"/>
      <c r="I383" s="247"/>
      <c r="J383" s="248"/>
      <c r="K383" s="104"/>
      <c r="L383" s="104"/>
      <c r="M383" s="123"/>
      <c r="N383" s="123" t="str">
        <f t="shared" si="5"/>
        <v/>
      </c>
      <c r="O383" s="123"/>
      <c r="P383" s="123"/>
      <c r="Q383" s="123"/>
      <c r="R383" s="123"/>
      <c r="S383" s="123"/>
      <c r="T383" s="123"/>
      <c r="U383" s="123"/>
      <c r="V383" s="123"/>
      <c r="W383" s="123"/>
    </row>
    <row r="384" spans="1:23" ht="16.5" thickBot="1">
      <c r="A384" s="242">
        <v>4</v>
      </c>
      <c r="B384" s="243"/>
      <c r="C384" s="244" t="str">
        <f t="shared" si="4"/>
        <v/>
      </c>
      <c r="D384" s="245"/>
      <c r="E384" s="246"/>
      <c r="F384" s="247"/>
      <c r="G384" s="247"/>
      <c r="H384" s="247"/>
      <c r="I384" s="247"/>
      <c r="J384" s="248"/>
      <c r="K384" s="104"/>
      <c r="L384" s="104"/>
      <c r="M384" s="123"/>
      <c r="N384" s="123" t="str">
        <f t="shared" si="5"/>
        <v/>
      </c>
      <c r="O384" s="123"/>
      <c r="P384" s="123"/>
      <c r="Q384" s="123"/>
      <c r="R384" s="123"/>
      <c r="S384" s="123"/>
      <c r="T384" s="123"/>
      <c r="U384" s="123"/>
      <c r="V384" s="123"/>
      <c r="W384" s="123"/>
    </row>
    <row r="385" spans="1:23" ht="16.5" thickBot="1">
      <c r="A385" s="242">
        <v>5</v>
      </c>
      <c r="B385" s="243"/>
      <c r="C385" s="244" t="str">
        <f t="shared" si="4"/>
        <v/>
      </c>
      <c r="D385" s="245"/>
      <c r="E385" s="246"/>
      <c r="F385" s="247"/>
      <c r="G385" s="247"/>
      <c r="H385" s="247"/>
      <c r="I385" s="247"/>
      <c r="J385" s="248"/>
      <c r="K385" s="104"/>
      <c r="L385" s="104"/>
      <c r="M385" s="123"/>
      <c r="N385" s="123" t="str">
        <f t="shared" si="5"/>
        <v/>
      </c>
      <c r="O385" s="123"/>
      <c r="P385" s="123"/>
      <c r="Q385" s="123"/>
      <c r="R385" s="123"/>
      <c r="S385" s="123"/>
      <c r="T385" s="123"/>
      <c r="U385" s="123"/>
      <c r="V385" s="123"/>
      <c r="W385" s="123"/>
    </row>
    <row r="386" spans="1:23" ht="16.5" thickBot="1">
      <c r="A386" s="242">
        <v>6</v>
      </c>
      <c r="B386" s="243"/>
      <c r="C386" s="244" t="str">
        <f t="shared" si="4"/>
        <v/>
      </c>
      <c r="D386" s="245"/>
      <c r="E386" s="246"/>
      <c r="F386" s="247"/>
      <c r="G386" s="247"/>
      <c r="H386" s="247"/>
      <c r="I386" s="247"/>
      <c r="J386" s="248"/>
      <c r="K386" s="104"/>
      <c r="L386" s="104"/>
      <c r="M386" s="123"/>
      <c r="N386" s="123" t="str">
        <f t="shared" si="5"/>
        <v/>
      </c>
      <c r="O386" s="123"/>
      <c r="P386" s="123"/>
      <c r="Q386" s="123"/>
      <c r="R386" s="123"/>
      <c r="S386" s="123"/>
      <c r="T386" s="123"/>
      <c r="U386" s="123"/>
      <c r="V386" s="123"/>
      <c r="W386" s="123"/>
    </row>
    <row r="387" spans="1:23" ht="16.5" thickBot="1">
      <c r="A387" s="242">
        <v>7</v>
      </c>
      <c r="B387" s="243"/>
      <c r="C387" s="244" t="str">
        <f t="shared" si="4"/>
        <v/>
      </c>
      <c r="D387" s="245"/>
      <c r="E387" s="246"/>
      <c r="F387" s="247"/>
      <c r="G387" s="247"/>
      <c r="H387" s="247"/>
      <c r="I387" s="247"/>
      <c r="J387" s="248"/>
      <c r="K387" s="104"/>
      <c r="L387" s="104"/>
      <c r="M387" s="123"/>
      <c r="N387" s="123" t="str">
        <f t="shared" si="5"/>
        <v/>
      </c>
      <c r="O387" s="123"/>
      <c r="P387" s="123"/>
      <c r="Q387" s="123"/>
      <c r="R387" s="123"/>
      <c r="S387" s="123"/>
      <c r="T387" s="123"/>
      <c r="U387" s="123"/>
      <c r="V387" s="123"/>
      <c r="W387" s="123"/>
    </row>
    <row r="388" spans="1:23" ht="16.5" thickBot="1">
      <c r="A388" s="242">
        <v>8</v>
      </c>
      <c r="B388" s="243"/>
      <c r="C388" s="244" t="str">
        <f t="shared" si="4"/>
        <v/>
      </c>
      <c r="D388" s="245"/>
      <c r="E388" s="246"/>
      <c r="F388" s="247"/>
      <c r="G388" s="247"/>
      <c r="H388" s="247"/>
      <c r="I388" s="247"/>
      <c r="J388" s="248"/>
      <c r="K388" s="104"/>
      <c r="L388" s="104"/>
      <c r="M388" s="123"/>
      <c r="N388" s="123" t="str">
        <f t="shared" si="5"/>
        <v/>
      </c>
      <c r="O388" s="123"/>
      <c r="P388" s="123"/>
      <c r="Q388" s="123"/>
      <c r="R388" s="123"/>
      <c r="S388" s="123"/>
      <c r="T388" s="123"/>
      <c r="U388" s="123"/>
      <c r="V388" s="123"/>
      <c r="W388" s="123"/>
    </row>
    <row r="389" spans="1:23" ht="16.5" thickBot="1">
      <c r="A389" s="242">
        <v>9</v>
      </c>
      <c r="B389" s="243"/>
      <c r="C389" s="244" t="str">
        <f t="shared" si="4"/>
        <v/>
      </c>
      <c r="D389" s="245"/>
      <c r="E389" s="246"/>
      <c r="F389" s="247"/>
      <c r="G389" s="247"/>
      <c r="H389" s="247"/>
      <c r="I389" s="247"/>
      <c r="J389" s="248"/>
      <c r="K389" s="104"/>
      <c r="L389" s="104"/>
      <c r="M389" s="123"/>
      <c r="N389" s="123" t="str">
        <f t="shared" si="5"/>
        <v/>
      </c>
      <c r="O389" s="123"/>
      <c r="P389" s="123"/>
      <c r="Q389" s="123"/>
      <c r="R389" s="123"/>
      <c r="S389" s="123"/>
      <c r="T389" s="123"/>
      <c r="U389" s="123"/>
      <c r="V389" s="123"/>
      <c r="W389" s="123"/>
    </row>
    <row r="390" spans="1:23" ht="16.5" thickBot="1">
      <c r="A390" s="242">
        <v>10</v>
      </c>
      <c r="B390" s="243"/>
      <c r="C390" s="244" t="str">
        <f t="shared" si="4"/>
        <v/>
      </c>
      <c r="D390" s="245"/>
      <c r="E390" s="246"/>
      <c r="F390" s="247"/>
      <c r="G390" s="247"/>
      <c r="H390" s="247"/>
      <c r="I390" s="247"/>
      <c r="J390" s="248"/>
      <c r="K390" s="104"/>
      <c r="L390" s="104"/>
      <c r="M390" s="123"/>
      <c r="N390" s="123" t="str">
        <f t="shared" si="5"/>
        <v/>
      </c>
      <c r="O390" s="123"/>
      <c r="P390" s="123"/>
      <c r="Q390" s="123"/>
      <c r="R390" s="123"/>
      <c r="S390" s="123"/>
      <c r="T390" s="123"/>
      <c r="U390" s="123"/>
      <c r="V390" s="123"/>
      <c r="W390" s="123"/>
    </row>
    <row r="391" spans="1:23" ht="16.5" thickBot="1">
      <c r="A391" s="242">
        <v>11</v>
      </c>
      <c r="B391" s="243"/>
      <c r="C391" s="244" t="str">
        <f t="shared" si="4"/>
        <v/>
      </c>
      <c r="D391" s="245"/>
      <c r="E391" s="246"/>
      <c r="F391" s="247"/>
      <c r="G391" s="247"/>
      <c r="H391" s="247"/>
      <c r="I391" s="247"/>
      <c r="J391" s="248"/>
      <c r="K391" s="104"/>
      <c r="L391" s="104"/>
      <c r="M391" s="123"/>
      <c r="N391" s="123" t="str">
        <f t="shared" si="5"/>
        <v/>
      </c>
      <c r="O391" s="123"/>
      <c r="P391" s="123"/>
      <c r="Q391" s="123"/>
      <c r="R391" s="123"/>
      <c r="S391" s="123"/>
      <c r="T391" s="123"/>
      <c r="U391" s="123"/>
      <c r="V391" s="123"/>
      <c r="W391" s="123"/>
    </row>
    <row r="392" spans="1:23" ht="16.5" thickBot="1">
      <c r="A392" s="242">
        <v>12</v>
      </c>
      <c r="B392" s="243"/>
      <c r="C392" s="244" t="str">
        <f t="shared" si="4"/>
        <v/>
      </c>
      <c r="D392" s="245"/>
      <c r="E392" s="246"/>
      <c r="F392" s="247"/>
      <c r="G392" s="247"/>
      <c r="H392" s="247"/>
      <c r="I392" s="247"/>
      <c r="J392" s="248"/>
      <c r="K392" s="104"/>
      <c r="L392" s="104"/>
      <c r="M392" s="123"/>
      <c r="N392" s="123" t="str">
        <f t="shared" si="5"/>
        <v/>
      </c>
      <c r="O392" s="123"/>
      <c r="P392" s="123"/>
      <c r="Q392" s="123"/>
      <c r="R392" s="123"/>
      <c r="S392" s="123"/>
      <c r="T392" s="123"/>
      <c r="U392" s="123"/>
      <c r="V392" s="123"/>
      <c r="W392" s="123"/>
    </row>
    <row r="393" spans="1:23" ht="16.5" thickBot="1">
      <c r="A393" s="242">
        <v>13</v>
      </c>
      <c r="B393" s="243"/>
      <c r="C393" s="244" t="str">
        <f t="shared" si="4"/>
        <v/>
      </c>
      <c r="D393" s="245"/>
      <c r="E393" s="246"/>
      <c r="F393" s="247"/>
      <c r="G393" s="247"/>
      <c r="H393" s="247"/>
      <c r="I393" s="247"/>
      <c r="J393" s="248"/>
      <c r="K393" s="104"/>
      <c r="L393" s="104"/>
      <c r="M393" s="123"/>
      <c r="N393" s="123" t="str">
        <f t="shared" si="5"/>
        <v/>
      </c>
      <c r="O393" s="123"/>
      <c r="P393" s="123"/>
      <c r="Q393" s="123"/>
      <c r="R393" s="123"/>
      <c r="S393" s="123"/>
      <c r="T393" s="123"/>
      <c r="U393" s="123"/>
      <c r="V393" s="123"/>
      <c r="W393" s="123"/>
    </row>
    <row r="394" spans="1:23" ht="16.5" thickBot="1">
      <c r="A394" s="242">
        <v>14</v>
      </c>
      <c r="B394" s="243"/>
      <c r="C394" s="244" t="str">
        <f t="shared" si="4"/>
        <v/>
      </c>
      <c r="D394" s="245"/>
      <c r="E394" s="246"/>
      <c r="F394" s="247"/>
      <c r="G394" s="247"/>
      <c r="H394" s="247"/>
      <c r="I394" s="247"/>
      <c r="J394" s="248"/>
      <c r="K394" s="104"/>
      <c r="L394" s="104"/>
      <c r="M394" s="123"/>
      <c r="N394" s="123" t="str">
        <f t="shared" si="5"/>
        <v/>
      </c>
      <c r="O394" s="123"/>
      <c r="P394" s="123"/>
      <c r="Q394" s="123"/>
      <c r="R394" s="123"/>
      <c r="S394" s="123"/>
      <c r="T394" s="123"/>
      <c r="U394" s="123"/>
      <c r="V394" s="123"/>
      <c r="W394" s="123"/>
    </row>
    <row r="395" spans="1:23" ht="16.5" thickBot="1">
      <c r="A395" s="242">
        <v>15</v>
      </c>
      <c r="B395" s="243"/>
      <c r="C395" s="244" t="str">
        <f t="shared" si="4"/>
        <v/>
      </c>
      <c r="D395" s="245"/>
      <c r="E395" s="246"/>
      <c r="F395" s="247"/>
      <c r="G395" s="247"/>
      <c r="H395" s="247"/>
      <c r="I395" s="247"/>
      <c r="J395" s="248"/>
      <c r="K395" s="104"/>
      <c r="L395" s="104"/>
      <c r="M395" s="123"/>
      <c r="N395" s="123" t="str">
        <f t="shared" si="5"/>
        <v/>
      </c>
      <c r="O395" s="123"/>
      <c r="P395" s="123"/>
      <c r="Q395" s="123"/>
      <c r="R395" s="123"/>
      <c r="S395" s="123"/>
      <c r="T395" s="123"/>
      <c r="U395" s="123"/>
      <c r="V395" s="123"/>
      <c r="W395" s="123"/>
    </row>
    <row r="396" spans="1:23" ht="16.5" thickBot="1">
      <c r="A396" s="242">
        <v>16</v>
      </c>
      <c r="B396" s="243"/>
      <c r="C396" s="244" t="str">
        <f t="shared" si="4"/>
        <v/>
      </c>
      <c r="D396" s="245"/>
      <c r="E396" s="246"/>
      <c r="F396" s="247"/>
      <c r="G396" s="247"/>
      <c r="H396" s="247"/>
      <c r="I396" s="247"/>
      <c r="J396" s="248"/>
      <c r="K396" s="104"/>
      <c r="L396" s="104"/>
      <c r="M396" s="123"/>
      <c r="N396" s="123" t="str">
        <f t="shared" si="5"/>
        <v/>
      </c>
      <c r="O396" s="123"/>
      <c r="P396" s="123"/>
      <c r="Q396" s="123"/>
      <c r="R396" s="123"/>
      <c r="S396" s="123"/>
      <c r="T396" s="123"/>
      <c r="U396" s="123"/>
      <c r="V396" s="123"/>
      <c r="W396" s="123"/>
    </row>
    <row r="397" spans="1:23" ht="16.5" thickBot="1">
      <c r="A397" s="242">
        <v>17</v>
      </c>
      <c r="B397" s="243"/>
      <c r="C397" s="244" t="str">
        <f t="shared" si="4"/>
        <v/>
      </c>
      <c r="D397" s="245"/>
      <c r="E397" s="246"/>
      <c r="F397" s="247"/>
      <c r="G397" s="247"/>
      <c r="H397" s="247"/>
      <c r="I397" s="247"/>
      <c r="J397" s="248"/>
      <c r="K397" s="104"/>
      <c r="L397" s="104"/>
      <c r="M397" s="123"/>
      <c r="N397" s="123" t="str">
        <f t="shared" si="5"/>
        <v/>
      </c>
      <c r="O397" s="123"/>
      <c r="P397" s="123"/>
      <c r="Q397" s="123"/>
      <c r="R397" s="123"/>
      <c r="S397" s="123"/>
      <c r="T397" s="123"/>
      <c r="U397" s="123"/>
      <c r="V397" s="123"/>
      <c r="W397" s="123"/>
    </row>
    <row r="398" spans="1:23" ht="16.5" thickBot="1">
      <c r="A398" s="242">
        <v>18</v>
      </c>
      <c r="B398" s="243"/>
      <c r="C398" s="244" t="str">
        <f t="shared" si="4"/>
        <v/>
      </c>
      <c r="D398" s="245"/>
      <c r="E398" s="246"/>
      <c r="F398" s="247"/>
      <c r="G398" s="247"/>
      <c r="H398" s="247"/>
      <c r="I398" s="247"/>
      <c r="J398" s="248"/>
      <c r="K398" s="104"/>
      <c r="L398" s="104"/>
      <c r="M398" s="123"/>
      <c r="N398" s="123" t="str">
        <f t="shared" si="5"/>
        <v/>
      </c>
      <c r="O398" s="123"/>
      <c r="P398" s="123"/>
      <c r="Q398" s="123"/>
      <c r="R398" s="123"/>
      <c r="S398" s="123"/>
      <c r="T398" s="123"/>
      <c r="U398" s="123"/>
      <c r="V398" s="123"/>
      <c r="W398" s="123"/>
    </row>
    <row r="399" spans="1:23" ht="16.5" thickBot="1">
      <c r="A399" s="242">
        <v>19</v>
      </c>
      <c r="B399" s="243"/>
      <c r="C399" s="244" t="str">
        <f t="shared" si="4"/>
        <v/>
      </c>
      <c r="D399" s="245"/>
      <c r="E399" s="246"/>
      <c r="F399" s="247"/>
      <c r="G399" s="247"/>
      <c r="H399" s="247"/>
      <c r="I399" s="247"/>
      <c r="J399" s="248"/>
      <c r="K399" s="104"/>
      <c r="L399" s="104"/>
      <c r="M399" s="123"/>
      <c r="N399" s="123" t="str">
        <f t="shared" si="5"/>
        <v/>
      </c>
      <c r="O399" s="123"/>
      <c r="P399" s="123"/>
      <c r="Q399" s="123"/>
      <c r="R399" s="123"/>
      <c r="S399" s="123"/>
      <c r="T399" s="123"/>
      <c r="U399" s="123"/>
      <c r="V399" s="123"/>
      <c r="W399" s="123"/>
    </row>
    <row r="400" spans="1:23" ht="16.5" thickBot="1">
      <c r="A400" s="242">
        <v>20</v>
      </c>
      <c r="B400" s="243"/>
      <c r="C400" s="244" t="str">
        <f t="shared" si="4"/>
        <v/>
      </c>
      <c r="D400" s="245"/>
      <c r="E400" s="246"/>
      <c r="F400" s="247"/>
      <c r="G400" s="247"/>
      <c r="H400" s="247"/>
      <c r="I400" s="247"/>
      <c r="J400" s="248"/>
      <c r="K400" s="104"/>
      <c r="L400" s="104"/>
      <c r="M400" s="123"/>
      <c r="N400" s="123" t="str">
        <f t="shared" si="5"/>
        <v/>
      </c>
      <c r="O400" s="123"/>
      <c r="P400" s="123"/>
      <c r="Q400" s="123"/>
      <c r="R400" s="123"/>
      <c r="S400" s="123"/>
      <c r="T400" s="123"/>
      <c r="U400" s="123"/>
      <c r="V400" s="123"/>
      <c r="W400" s="123"/>
    </row>
    <row r="401" spans="1:23" ht="16.5" thickBot="1">
      <c r="A401" s="242">
        <v>21</v>
      </c>
      <c r="B401" s="243"/>
      <c r="C401" s="244" t="str">
        <f t="shared" si="4"/>
        <v/>
      </c>
      <c r="D401" s="245"/>
      <c r="E401" s="246"/>
      <c r="F401" s="247"/>
      <c r="G401" s="247"/>
      <c r="H401" s="247"/>
      <c r="I401" s="247"/>
      <c r="J401" s="248"/>
      <c r="K401" s="104"/>
      <c r="L401" s="104"/>
      <c r="M401" s="123"/>
      <c r="N401" s="123" t="str">
        <f t="shared" si="5"/>
        <v/>
      </c>
      <c r="O401" s="123"/>
      <c r="P401" s="123"/>
      <c r="Q401" s="123"/>
      <c r="R401" s="123"/>
      <c r="S401" s="123"/>
      <c r="T401" s="123"/>
      <c r="U401" s="123"/>
      <c r="V401" s="123"/>
      <c r="W401" s="123"/>
    </row>
    <row r="402" spans="1:23" ht="16.5" thickBot="1">
      <c r="A402" s="242">
        <v>22</v>
      </c>
      <c r="B402" s="243"/>
      <c r="C402" s="244" t="str">
        <f t="shared" si="4"/>
        <v/>
      </c>
      <c r="D402" s="245"/>
      <c r="E402" s="246"/>
      <c r="F402" s="247"/>
      <c r="G402" s="247"/>
      <c r="H402" s="247"/>
      <c r="I402" s="247"/>
      <c r="J402" s="248"/>
      <c r="K402" s="104"/>
      <c r="L402" s="104"/>
      <c r="M402" s="123"/>
      <c r="N402" s="123" t="str">
        <f t="shared" si="5"/>
        <v/>
      </c>
      <c r="O402" s="123"/>
      <c r="P402" s="123"/>
      <c r="Q402" s="123"/>
      <c r="R402" s="123"/>
      <c r="S402" s="123"/>
      <c r="T402" s="123"/>
      <c r="U402" s="123"/>
      <c r="V402" s="123"/>
      <c r="W402" s="123"/>
    </row>
    <row r="403" spans="1:23" ht="16.5" thickBot="1">
      <c r="A403" s="242">
        <v>23</v>
      </c>
      <c r="B403" s="243"/>
      <c r="C403" s="244" t="str">
        <f t="shared" si="4"/>
        <v/>
      </c>
      <c r="D403" s="245"/>
      <c r="E403" s="246"/>
      <c r="F403" s="247"/>
      <c r="G403" s="247"/>
      <c r="H403" s="247"/>
      <c r="I403" s="247"/>
      <c r="J403" s="248"/>
      <c r="K403" s="104"/>
      <c r="L403" s="104"/>
      <c r="M403" s="123"/>
      <c r="N403" s="123" t="str">
        <f t="shared" si="5"/>
        <v/>
      </c>
      <c r="O403" s="123"/>
      <c r="P403" s="123"/>
      <c r="Q403" s="123"/>
      <c r="R403" s="123"/>
      <c r="S403" s="123"/>
      <c r="T403" s="123"/>
      <c r="U403" s="123"/>
      <c r="V403" s="123"/>
      <c r="W403" s="123"/>
    </row>
    <row r="404" spans="1:23" ht="16.5" thickBot="1">
      <c r="A404" s="242">
        <v>24</v>
      </c>
      <c r="B404" s="243"/>
      <c r="C404" s="244" t="str">
        <f t="shared" si="4"/>
        <v/>
      </c>
      <c r="D404" s="245"/>
      <c r="E404" s="246"/>
      <c r="F404" s="247"/>
      <c r="G404" s="247"/>
      <c r="H404" s="247"/>
      <c r="I404" s="247"/>
      <c r="J404" s="248"/>
      <c r="K404" s="104"/>
      <c r="L404" s="104"/>
      <c r="M404" s="123"/>
      <c r="N404" s="123" t="str">
        <f t="shared" si="5"/>
        <v/>
      </c>
      <c r="O404" s="123"/>
      <c r="P404" s="123"/>
      <c r="Q404" s="123"/>
      <c r="R404" s="123"/>
      <c r="S404" s="123"/>
      <c r="T404" s="123"/>
      <c r="U404" s="123"/>
      <c r="V404" s="123"/>
      <c r="W404" s="123"/>
    </row>
    <row r="405" spans="1:23" ht="16.5" thickBot="1">
      <c r="A405" s="242">
        <v>25</v>
      </c>
      <c r="B405" s="243"/>
      <c r="C405" s="244" t="str">
        <f t="shared" si="4"/>
        <v/>
      </c>
      <c r="D405" s="245"/>
      <c r="E405" s="246"/>
      <c r="F405" s="247"/>
      <c r="G405" s="247"/>
      <c r="H405" s="247"/>
      <c r="I405" s="247"/>
      <c r="J405" s="248"/>
      <c r="K405" s="104"/>
      <c r="L405" s="104"/>
      <c r="M405" s="123"/>
      <c r="N405" s="123" t="str">
        <f t="shared" si="5"/>
        <v/>
      </c>
      <c r="O405" s="123"/>
      <c r="P405" s="123"/>
      <c r="Q405" s="123"/>
      <c r="R405" s="123"/>
      <c r="S405" s="123"/>
      <c r="T405" s="123"/>
      <c r="U405" s="123"/>
      <c r="V405" s="123"/>
      <c r="W405" s="123"/>
    </row>
    <row r="406" spans="1:23" ht="16.5" thickBot="1">
      <c r="A406" s="242">
        <v>26</v>
      </c>
      <c r="B406" s="243"/>
      <c r="C406" s="244" t="str">
        <f t="shared" si="4"/>
        <v/>
      </c>
      <c r="D406" s="245"/>
      <c r="E406" s="246"/>
      <c r="F406" s="247"/>
      <c r="G406" s="247"/>
      <c r="H406" s="247"/>
      <c r="I406" s="247"/>
      <c r="J406" s="248"/>
      <c r="K406" s="104"/>
      <c r="L406" s="104"/>
      <c r="M406" s="123"/>
      <c r="N406" s="123" t="str">
        <f t="shared" si="5"/>
        <v/>
      </c>
      <c r="O406" s="123"/>
      <c r="P406" s="123"/>
      <c r="Q406" s="123"/>
      <c r="R406" s="123"/>
      <c r="S406" s="123"/>
      <c r="T406" s="123"/>
      <c r="U406" s="123"/>
      <c r="V406" s="123"/>
      <c r="W406" s="123"/>
    </row>
    <row r="407" spans="1:23" ht="16.5" thickBot="1">
      <c r="A407" s="242">
        <v>27</v>
      </c>
      <c r="B407" s="243"/>
      <c r="C407" s="244" t="str">
        <f t="shared" si="4"/>
        <v/>
      </c>
      <c r="D407" s="245"/>
      <c r="E407" s="246"/>
      <c r="F407" s="247"/>
      <c r="G407" s="247"/>
      <c r="H407" s="247"/>
      <c r="I407" s="247"/>
      <c r="J407" s="248"/>
      <c r="K407" s="104"/>
      <c r="L407" s="104"/>
      <c r="M407" s="123"/>
      <c r="N407" s="123" t="str">
        <f t="shared" si="5"/>
        <v/>
      </c>
      <c r="O407" s="123"/>
      <c r="P407" s="123"/>
      <c r="Q407" s="123"/>
      <c r="R407" s="123"/>
      <c r="S407" s="123"/>
      <c r="T407" s="123"/>
      <c r="U407" s="123"/>
      <c r="V407" s="123"/>
      <c r="W407" s="123"/>
    </row>
    <row r="408" spans="1:23" ht="16.5" thickBot="1">
      <c r="A408" s="242">
        <v>28</v>
      </c>
      <c r="B408" s="243"/>
      <c r="C408" s="244" t="str">
        <f t="shared" si="4"/>
        <v/>
      </c>
      <c r="D408" s="245"/>
      <c r="E408" s="246"/>
      <c r="F408" s="247"/>
      <c r="G408" s="247"/>
      <c r="H408" s="247"/>
      <c r="I408" s="247"/>
      <c r="J408" s="248"/>
      <c r="K408" s="104"/>
      <c r="L408" s="104"/>
      <c r="M408" s="123"/>
      <c r="N408" s="123" t="str">
        <f t="shared" si="5"/>
        <v/>
      </c>
      <c r="O408" s="123"/>
      <c r="P408" s="123"/>
      <c r="Q408" s="123"/>
      <c r="R408" s="123"/>
      <c r="S408" s="123"/>
      <c r="T408" s="123"/>
      <c r="U408" s="123"/>
      <c r="V408" s="123"/>
      <c r="W408" s="123"/>
    </row>
    <row r="409" spans="1:23" ht="16.5" thickBot="1">
      <c r="A409" s="242">
        <v>29</v>
      </c>
      <c r="B409" s="243"/>
      <c r="C409" s="244" t="str">
        <f t="shared" si="4"/>
        <v/>
      </c>
      <c r="D409" s="245"/>
      <c r="E409" s="246"/>
      <c r="F409" s="247"/>
      <c r="G409" s="247"/>
      <c r="H409" s="247"/>
      <c r="I409" s="247"/>
      <c r="J409" s="248"/>
      <c r="K409" s="104"/>
      <c r="L409" s="104"/>
      <c r="M409" s="123"/>
      <c r="N409" s="123" t="str">
        <f t="shared" si="5"/>
        <v/>
      </c>
      <c r="O409" s="123"/>
      <c r="P409" s="123"/>
      <c r="Q409" s="123"/>
      <c r="R409" s="123"/>
      <c r="S409" s="123"/>
      <c r="T409" s="123"/>
      <c r="U409" s="123"/>
      <c r="V409" s="123"/>
      <c r="W409" s="123"/>
    </row>
    <row r="410" spans="1:23" ht="16.5" thickBot="1">
      <c r="A410" s="242">
        <v>30</v>
      </c>
      <c r="B410" s="243"/>
      <c r="C410" s="244" t="str">
        <f t="shared" si="4"/>
        <v/>
      </c>
      <c r="D410" s="245"/>
      <c r="E410" s="246"/>
      <c r="F410" s="247"/>
      <c r="G410" s="247"/>
      <c r="H410" s="247"/>
      <c r="I410" s="247"/>
      <c r="J410" s="248"/>
      <c r="K410" s="104"/>
      <c r="L410" s="104"/>
      <c r="M410" s="123"/>
      <c r="N410" s="123" t="str">
        <f t="shared" si="5"/>
        <v/>
      </c>
      <c r="O410" s="123"/>
      <c r="P410" s="123"/>
      <c r="Q410" s="123"/>
      <c r="R410" s="123"/>
      <c r="S410" s="123"/>
      <c r="T410" s="123"/>
      <c r="U410" s="123"/>
      <c r="V410" s="123"/>
      <c r="W410" s="123"/>
    </row>
    <row r="411" spans="1:23" ht="16.5" thickBot="1">
      <c r="A411" s="242">
        <v>31</v>
      </c>
      <c r="B411" s="243"/>
      <c r="C411" s="244" t="str">
        <f t="shared" si="4"/>
        <v/>
      </c>
      <c r="D411" s="245"/>
      <c r="E411" s="246"/>
      <c r="F411" s="247"/>
      <c r="G411" s="247"/>
      <c r="H411" s="247"/>
      <c r="I411" s="247"/>
      <c r="J411" s="248"/>
      <c r="K411" s="104"/>
      <c r="L411" s="104"/>
      <c r="M411" s="123"/>
      <c r="N411" s="123" t="str">
        <f t="shared" si="5"/>
        <v/>
      </c>
      <c r="O411" s="123"/>
      <c r="P411" s="123"/>
      <c r="Q411" s="123"/>
      <c r="R411" s="123"/>
      <c r="S411" s="123"/>
      <c r="T411" s="123"/>
      <c r="U411" s="123"/>
      <c r="V411" s="123"/>
      <c r="W411" s="123"/>
    </row>
    <row r="412" spans="1:23" ht="16.5" thickBot="1">
      <c r="A412" s="242">
        <v>32</v>
      </c>
      <c r="B412" s="243"/>
      <c r="C412" s="244" t="str">
        <f t="shared" si="4"/>
        <v/>
      </c>
      <c r="D412" s="245"/>
      <c r="E412" s="246"/>
      <c r="F412" s="247"/>
      <c r="G412" s="247"/>
      <c r="H412" s="247"/>
      <c r="I412" s="247"/>
      <c r="J412" s="248"/>
      <c r="K412" s="104"/>
      <c r="L412" s="104"/>
      <c r="M412" s="123"/>
      <c r="N412" s="123" t="str">
        <f t="shared" si="5"/>
        <v/>
      </c>
      <c r="O412" s="123"/>
      <c r="P412" s="123"/>
      <c r="Q412" s="123"/>
      <c r="R412" s="123"/>
      <c r="S412" s="123"/>
      <c r="T412" s="123"/>
      <c r="U412" s="123"/>
      <c r="V412" s="123"/>
      <c r="W412" s="123"/>
    </row>
    <row r="413" spans="1:23" ht="16.5" thickBot="1">
      <c r="A413" s="242">
        <v>33</v>
      </c>
      <c r="B413" s="243"/>
      <c r="C413" s="244" t="str">
        <f t="shared" si="4"/>
        <v/>
      </c>
      <c r="D413" s="245"/>
      <c r="E413" s="246"/>
      <c r="F413" s="247"/>
      <c r="G413" s="247"/>
      <c r="H413" s="247"/>
      <c r="I413" s="247"/>
      <c r="J413" s="248"/>
      <c r="K413" s="104"/>
      <c r="L413" s="104"/>
      <c r="M413" s="123"/>
      <c r="N413" s="123" t="str">
        <f t="shared" si="5"/>
        <v/>
      </c>
      <c r="O413" s="123"/>
      <c r="P413" s="123"/>
      <c r="Q413" s="123"/>
      <c r="R413" s="123"/>
      <c r="S413" s="123"/>
      <c r="T413" s="123"/>
      <c r="U413" s="123"/>
      <c r="V413" s="123"/>
      <c r="W413" s="123"/>
    </row>
    <row r="414" spans="1:23" ht="16.5" thickBot="1">
      <c r="A414" s="242">
        <v>34</v>
      </c>
      <c r="B414" s="243"/>
      <c r="C414" s="244" t="str">
        <f t="shared" si="4"/>
        <v/>
      </c>
      <c r="D414" s="245"/>
      <c r="E414" s="246"/>
      <c r="F414" s="247"/>
      <c r="G414" s="247"/>
      <c r="H414" s="247"/>
      <c r="I414" s="247"/>
      <c r="J414" s="248"/>
      <c r="K414" s="104"/>
      <c r="L414" s="104"/>
      <c r="M414" s="123"/>
      <c r="N414" s="123" t="str">
        <f t="shared" si="5"/>
        <v/>
      </c>
      <c r="O414" s="123"/>
      <c r="P414" s="123"/>
      <c r="Q414" s="123"/>
      <c r="R414" s="123"/>
      <c r="S414" s="123"/>
      <c r="T414" s="123"/>
      <c r="U414" s="123"/>
      <c r="V414" s="123"/>
      <c r="W414" s="123"/>
    </row>
    <row r="415" spans="1:23" ht="16.5" thickBot="1">
      <c r="A415" s="242">
        <v>35</v>
      </c>
      <c r="B415" s="243"/>
      <c r="C415" s="244" t="str">
        <f t="shared" si="4"/>
        <v/>
      </c>
      <c r="D415" s="245"/>
      <c r="E415" s="246"/>
      <c r="F415" s="247"/>
      <c r="G415" s="247"/>
      <c r="H415" s="247"/>
      <c r="I415" s="247"/>
      <c r="J415" s="248"/>
      <c r="K415" s="104"/>
      <c r="L415" s="104"/>
      <c r="M415" s="123"/>
      <c r="N415" s="123" t="str">
        <f t="shared" si="5"/>
        <v/>
      </c>
      <c r="O415" s="123"/>
      <c r="P415" s="123"/>
      <c r="Q415" s="123"/>
      <c r="R415" s="123"/>
      <c r="S415" s="123"/>
      <c r="T415" s="123"/>
      <c r="U415" s="123"/>
      <c r="V415" s="123"/>
      <c r="W415" s="123"/>
    </row>
    <row r="416" spans="1:23" ht="16.5" thickBot="1">
      <c r="A416" s="242">
        <v>36</v>
      </c>
      <c r="B416" s="243"/>
      <c r="C416" s="244" t="str">
        <f t="shared" si="4"/>
        <v/>
      </c>
      <c r="D416" s="245"/>
      <c r="E416" s="246"/>
      <c r="F416" s="247"/>
      <c r="G416" s="247"/>
      <c r="H416" s="247"/>
      <c r="I416" s="247"/>
      <c r="J416" s="248"/>
      <c r="K416" s="104"/>
      <c r="L416" s="104"/>
      <c r="M416" s="123"/>
      <c r="N416" s="123" t="str">
        <f t="shared" si="5"/>
        <v/>
      </c>
      <c r="O416" s="123"/>
      <c r="P416" s="123"/>
      <c r="Q416" s="123"/>
      <c r="R416" s="123"/>
      <c r="S416" s="123"/>
      <c r="T416" s="123"/>
      <c r="U416" s="123"/>
      <c r="V416" s="123"/>
      <c r="W416" s="123"/>
    </row>
    <row r="417" spans="1:23" ht="16.5" thickBot="1">
      <c r="A417" s="242">
        <v>37</v>
      </c>
      <c r="B417" s="243"/>
      <c r="C417" s="244" t="str">
        <f t="shared" si="4"/>
        <v/>
      </c>
      <c r="D417" s="245"/>
      <c r="E417" s="246"/>
      <c r="F417" s="247"/>
      <c r="G417" s="247"/>
      <c r="H417" s="247"/>
      <c r="I417" s="247"/>
      <c r="J417" s="248"/>
      <c r="K417" s="104"/>
      <c r="L417" s="104"/>
      <c r="M417" s="123"/>
      <c r="N417" s="123" t="str">
        <f t="shared" si="5"/>
        <v/>
      </c>
      <c r="O417" s="123"/>
      <c r="P417" s="123"/>
      <c r="Q417" s="123"/>
      <c r="R417" s="123"/>
      <c r="S417" s="123"/>
      <c r="T417" s="123"/>
      <c r="U417" s="123"/>
      <c r="V417" s="123"/>
      <c r="W417" s="123"/>
    </row>
    <row r="418" spans="1:23" ht="16.5" thickBot="1">
      <c r="A418" s="242">
        <v>38</v>
      </c>
      <c r="B418" s="243"/>
      <c r="C418" s="244" t="str">
        <f t="shared" si="4"/>
        <v/>
      </c>
      <c r="D418" s="245"/>
      <c r="E418" s="246"/>
      <c r="F418" s="247"/>
      <c r="G418" s="247"/>
      <c r="H418" s="247"/>
      <c r="I418" s="247"/>
      <c r="J418" s="248"/>
      <c r="K418" s="104"/>
      <c r="L418" s="104"/>
      <c r="M418" s="123"/>
      <c r="N418" s="123" t="str">
        <f t="shared" si="5"/>
        <v/>
      </c>
      <c r="O418" s="123"/>
      <c r="P418" s="123"/>
      <c r="Q418" s="123"/>
      <c r="R418" s="123"/>
      <c r="S418" s="123"/>
      <c r="T418" s="123"/>
      <c r="U418" s="123"/>
      <c r="V418" s="123"/>
      <c r="W418" s="123"/>
    </row>
    <row r="419" spans="1:23" ht="16.5" thickBot="1">
      <c r="A419" s="242">
        <v>39</v>
      </c>
      <c r="B419" s="243"/>
      <c r="C419" s="244" t="str">
        <f t="shared" si="4"/>
        <v/>
      </c>
      <c r="D419" s="245"/>
      <c r="E419" s="246"/>
      <c r="F419" s="247"/>
      <c r="G419" s="247"/>
      <c r="H419" s="247"/>
      <c r="I419" s="247"/>
      <c r="J419" s="248"/>
      <c r="K419" s="104"/>
      <c r="L419" s="104"/>
      <c r="M419" s="123"/>
      <c r="N419" s="123" t="str">
        <f t="shared" si="5"/>
        <v/>
      </c>
      <c r="O419" s="123"/>
      <c r="P419" s="123"/>
      <c r="Q419" s="123"/>
      <c r="R419" s="123"/>
      <c r="S419" s="123"/>
      <c r="T419" s="123"/>
      <c r="U419" s="123"/>
      <c r="V419" s="123"/>
      <c r="W419" s="123"/>
    </row>
    <row r="420" spans="1:23" ht="16.5" thickBot="1">
      <c r="A420" s="242">
        <v>40</v>
      </c>
      <c r="B420" s="243"/>
      <c r="C420" s="244" t="str">
        <f t="shared" si="4"/>
        <v/>
      </c>
      <c r="D420" s="245"/>
      <c r="E420" s="246"/>
      <c r="F420" s="247"/>
      <c r="G420" s="247"/>
      <c r="H420" s="247"/>
      <c r="I420" s="247"/>
      <c r="J420" s="248"/>
      <c r="K420" s="104"/>
      <c r="L420" s="104"/>
      <c r="M420" s="123"/>
      <c r="N420" s="123" t="str">
        <f t="shared" si="5"/>
        <v/>
      </c>
      <c r="O420" s="123"/>
      <c r="P420" s="123"/>
      <c r="Q420" s="123"/>
      <c r="R420" s="123"/>
      <c r="S420" s="123"/>
      <c r="T420" s="123"/>
      <c r="U420" s="123"/>
      <c r="V420" s="123"/>
      <c r="W420" s="123"/>
    </row>
    <row r="421" spans="1:23" ht="16.5" thickBot="1">
      <c r="A421" s="242">
        <v>41</v>
      </c>
      <c r="B421" s="243"/>
      <c r="C421" s="244" t="str">
        <f t="shared" si="4"/>
        <v/>
      </c>
      <c r="D421" s="245"/>
      <c r="E421" s="246"/>
      <c r="F421" s="247"/>
      <c r="G421" s="247"/>
      <c r="H421" s="247"/>
      <c r="I421" s="247"/>
      <c r="J421" s="248"/>
      <c r="K421" s="104"/>
      <c r="L421" s="104"/>
      <c r="M421" s="123"/>
      <c r="N421" s="123" t="str">
        <f t="shared" si="5"/>
        <v/>
      </c>
      <c r="O421" s="123"/>
      <c r="P421" s="123"/>
      <c r="Q421" s="123"/>
      <c r="R421" s="123"/>
      <c r="S421" s="123"/>
      <c r="T421" s="123"/>
      <c r="U421" s="123"/>
      <c r="V421" s="123"/>
      <c r="W421" s="123"/>
    </row>
    <row r="422" spans="1:23" ht="16.5" thickBot="1">
      <c r="A422" s="242">
        <v>42</v>
      </c>
      <c r="B422" s="243"/>
      <c r="C422" s="244" t="str">
        <f t="shared" si="4"/>
        <v/>
      </c>
      <c r="D422" s="245"/>
      <c r="E422" s="246"/>
      <c r="F422" s="247"/>
      <c r="G422" s="247"/>
      <c r="H422" s="247"/>
      <c r="I422" s="247"/>
      <c r="J422" s="248"/>
      <c r="K422" s="104"/>
      <c r="L422" s="104"/>
      <c r="M422" s="123"/>
      <c r="N422" s="123" t="str">
        <f t="shared" si="5"/>
        <v/>
      </c>
      <c r="O422" s="123"/>
      <c r="P422" s="123"/>
      <c r="Q422" s="123"/>
      <c r="R422" s="123"/>
      <c r="S422" s="123"/>
      <c r="T422" s="123"/>
      <c r="U422" s="123"/>
      <c r="V422" s="123"/>
      <c r="W422" s="123"/>
    </row>
    <row r="423" spans="1:23" ht="16.5" thickBot="1">
      <c r="A423" s="242">
        <v>43</v>
      </c>
      <c r="B423" s="243"/>
      <c r="C423" s="244" t="str">
        <f t="shared" si="4"/>
        <v/>
      </c>
      <c r="D423" s="245"/>
      <c r="E423" s="246"/>
      <c r="F423" s="247"/>
      <c r="G423" s="247"/>
      <c r="H423" s="247"/>
      <c r="I423" s="247"/>
      <c r="J423" s="248"/>
      <c r="K423" s="104"/>
      <c r="L423" s="104"/>
      <c r="M423" s="123"/>
      <c r="N423" s="123" t="str">
        <f t="shared" si="5"/>
        <v/>
      </c>
      <c r="O423" s="123"/>
      <c r="P423" s="123"/>
      <c r="Q423" s="123"/>
      <c r="R423" s="123"/>
      <c r="S423" s="123"/>
      <c r="T423" s="123"/>
      <c r="U423" s="123"/>
      <c r="V423" s="123"/>
      <c r="W423" s="123"/>
    </row>
    <row r="424" spans="1:23" ht="16.5" thickBot="1">
      <c r="A424" s="242">
        <v>44</v>
      </c>
      <c r="B424" s="243"/>
      <c r="C424" s="244" t="str">
        <f t="shared" si="4"/>
        <v/>
      </c>
      <c r="D424" s="245"/>
      <c r="E424" s="246"/>
      <c r="F424" s="247"/>
      <c r="G424" s="247"/>
      <c r="H424" s="247"/>
      <c r="I424" s="247"/>
      <c r="J424" s="248"/>
      <c r="K424" s="104"/>
      <c r="L424" s="104"/>
      <c r="M424" s="123"/>
      <c r="N424" s="123" t="str">
        <f t="shared" si="5"/>
        <v/>
      </c>
      <c r="O424" s="123"/>
      <c r="P424" s="123"/>
      <c r="Q424" s="123"/>
      <c r="R424" s="123"/>
      <c r="S424" s="123"/>
      <c r="T424" s="123"/>
      <c r="U424" s="123"/>
      <c r="V424" s="123"/>
      <c r="W424" s="123"/>
    </row>
    <row r="425" spans="1:23" ht="16.5" thickBot="1">
      <c r="A425" s="242">
        <v>45</v>
      </c>
      <c r="B425" s="243"/>
      <c r="C425" s="244" t="str">
        <f t="shared" si="4"/>
        <v/>
      </c>
      <c r="D425" s="245"/>
      <c r="E425" s="246"/>
      <c r="F425" s="247"/>
      <c r="G425" s="247"/>
      <c r="H425" s="247"/>
      <c r="I425" s="247"/>
      <c r="J425" s="248"/>
      <c r="K425" s="104"/>
      <c r="L425" s="104"/>
      <c r="M425" s="123"/>
      <c r="N425" s="123" t="str">
        <f t="shared" si="5"/>
        <v/>
      </c>
      <c r="O425" s="123"/>
      <c r="P425" s="123"/>
      <c r="Q425" s="123"/>
      <c r="R425" s="123"/>
      <c r="S425" s="123"/>
      <c r="T425" s="123"/>
      <c r="U425" s="123"/>
      <c r="V425" s="123"/>
      <c r="W425" s="123"/>
    </row>
    <row r="426" spans="1:23" ht="16.5" thickBot="1">
      <c r="A426" s="242">
        <v>46</v>
      </c>
      <c r="B426" s="243"/>
      <c r="C426" s="244" t="str">
        <f t="shared" si="4"/>
        <v/>
      </c>
      <c r="D426" s="245"/>
      <c r="E426" s="246"/>
      <c r="F426" s="247"/>
      <c r="G426" s="247"/>
      <c r="H426" s="247"/>
      <c r="I426" s="247"/>
      <c r="J426" s="248"/>
      <c r="K426" s="104"/>
      <c r="L426" s="104"/>
      <c r="M426" s="123"/>
      <c r="N426" s="123" t="str">
        <f t="shared" si="5"/>
        <v/>
      </c>
      <c r="O426" s="123"/>
      <c r="P426" s="123"/>
      <c r="Q426" s="123"/>
      <c r="R426" s="123"/>
      <c r="S426" s="123"/>
      <c r="T426" s="123"/>
      <c r="U426" s="123"/>
      <c r="V426" s="123"/>
      <c r="W426" s="123"/>
    </row>
    <row r="427" spans="1:23" ht="16.5" thickBot="1">
      <c r="A427" s="242">
        <v>47</v>
      </c>
      <c r="B427" s="243"/>
      <c r="C427" s="244" t="str">
        <f t="shared" si="4"/>
        <v/>
      </c>
      <c r="D427" s="245"/>
      <c r="E427" s="246"/>
      <c r="F427" s="247"/>
      <c r="G427" s="247"/>
      <c r="H427" s="247"/>
      <c r="I427" s="247"/>
      <c r="J427" s="248"/>
      <c r="K427" s="104"/>
      <c r="L427" s="104"/>
      <c r="M427" s="123"/>
      <c r="N427" s="123" t="str">
        <f t="shared" si="5"/>
        <v/>
      </c>
      <c r="O427" s="123"/>
      <c r="P427" s="123"/>
      <c r="Q427" s="123"/>
      <c r="R427" s="123"/>
      <c r="S427" s="123"/>
      <c r="T427" s="123"/>
      <c r="U427" s="123"/>
      <c r="V427" s="123"/>
      <c r="W427" s="123"/>
    </row>
    <row r="428" spans="1:23" ht="16.5" thickBot="1">
      <c r="A428" s="242">
        <v>48</v>
      </c>
      <c r="B428" s="243"/>
      <c r="C428" s="244" t="str">
        <f t="shared" si="4"/>
        <v/>
      </c>
      <c r="D428" s="245"/>
      <c r="E428" s="246"/>
      <c r="F428" s="247"/>
      <c r="G428" s="247"/>
      <c r="H428" s="247"/>
      <c r="I428" s="247"/>
      <c r="J428" s="248"/>
      <c r="K428" s="104"/>
      <c r="L428" s="104"/>
      <c r="M428" s="123"/>
      <c r="N428" s="123" t="str">
        <f t="shared" si="5"/>
        <v/>
      </c>
      <c r="O428" s="123"/>
      <c r="P428" s="123"/>
      <c r="Q428" s="123"/>
      <c r="R428" s="123"/>
      <c r="S428" s="123"/>
      <c r="T428" s="123"/>
      <c r="U428" s="123"/>
      <c r="V428" s="123"/>
      <c r="W428" s="123"/>
    </row>
    <row r="429" spans="1:23" ht="16.5" thickBot="1">
      <c r="A429" s="242">
        <v>49</v>
      </c>
      <c r="B429" s="243"/>
      <c r="C429" s="244" t="str">
        <f t="shared" si="4"/>
        <v/>
      </c>
      <c r="D429" s="245"/>
      <c r="E429" s="246"/>
      <c r="F429" s="247"/>
      <c r="G429" s="247"/>
      <c r="H429" s="247"/>
      <c r="I429" s="247"/>
      <c r="J429" s="248"/>
      <c r="K429" s="104"/>
      <c r="L429" s="104"/>
      <c r="M429" s="123"/>
      <c r="N429" s="123" t="str">
        <f t="shared" si="5"/>
        <v/>
      </c>
      <c r="O429" s="123"/>
      <c r="P429" s="123"/>
      <c r="Q429" s="123"/>
      <c r="R429" s="123"/>
      <c r="S429" s="123"/>
      <c r="T429" s="123"/>
      <c r="U429" s="123"/>
      <c r="V429" s="123"/>
      <c r="W429" s="123"/>
    </row>
    <row r="430" spans="1:23" ht="15.75">
      <c r="A430" s="242">
        <v>50</v>
      </c>
      <c r="B430" s="243"/>
      <c r="C430" s="244" t="str">
        <f t="shared" si="4"/>
        <v/>
      </c>
      <c r="D430" s="245"/>
      <c r="E430" s="246"/>
      <c r="F430" s="247"/>
      <c r="G430" s="247"/>
      <c r="H430" s="247"/>
      <c r="I430" s="247"/>
      <c r="J430" s="248"/>
      <c r="K430" s="104"/>
      <c r="L430" s="104"/>
      <c r="M430" s="123"/>
      <c r="N430" s="123" t="str">
        <f t="shared" si="5"/>
        <v/>
      </c>
      <c r="O430" s="123"/>
      <c r="P430" s="123"/>
      <c r="Q430" s="123"/>
      <c r="R430" s="123"/>
      <c r="S430" s="123"/>
      <c r="T430" s="123"/>
      <c r="U430" s="123"/>
      <c r="V430" s="123"/>
      <c r="W430" s="123"/>
    </row>
    <row r="431" spans="1:2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</row>
    <row r="432" spans="1:23" ht="15.75">
      <c r="A432" s="105"/>
      <c r="B432" s="105"/>
      <c r="C432" s="250" t="s">
        <v>121</v>
      </c>
      <c r="D432" s="250"/>
      <c r="E432" s="250"/>
      <c r="F432" s="250"/>
      <c r="G432" s="250"/>
      <c r="H432" s="250"/>
      <c r="I432" s="250"/>
      <c r="J432" s="250"/>
      <c r="K432" s="106"/>
      <c r="L432" s="107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</row>
    <row r="433" spans="1:23" ht="16.5" thickBot="1">
      <c r="A433" s="108"/>
      <c r="B433" s="108"/>
      <c r="C433" s="251" t="s">
        <v>116</v>
      </c>
      <c r="D433" s="251"/>
      <c r="E433" s="251" t="s">
        <v>4</v>
      </c>
      <c r="F433" s="251"/>
      <c r="G433" s="109" t="s">
        <v>117</v>
      </c>
      <c r="H433" s="251" t="s">
        <v>118</v>
      </c>
      <c r="I433" s="251"/>
      <c r="J433" s="110" t="s">
        <v>106</v>
      </c>
      <c r="K433" s="110"/>
      <c r="L433" s="110"/>
      <c r="M433" s="123"/>
      <c r="N433" s="123" t="str">
        <f>IF(SUM(N434:N483)=0,"","existem itens adicionados ao orçamento a ser adquirido por outras fontes sem o tipo; ")</f>
        <v/>
      </c>
      <c r="O433" s="123" t="str">
        <f>IF(SUM(O434:O483)=0,"","existem itens adicionados ao orçamento a ser adquirido por outras fontes sem o valor unitário; ")</f>
        <v/>
      </c>
      <c r="P433" s="123" t="str">
        <f>IF(SUM(P434:P483)=0,"","existem itens adicionados ao orçamento a ser adquirido por outras fontes sem a quantidade; ")</f>
        <v/>
      </c>
      <c r="Q433" s="123"/>
      <c r="R433" s="123"/>
      <c r="S433" s="123"/>
      <c r="T433" s="123"/>
      <c r="U433" s="123"/>
      <c r="V433" s="123"/>
      <c r="W433" s="123"/>
    </row>
    <row r="434" spans="1:23" ht="16.5" thickBot="1">
      <c r="A434" s="252">
        <v>1</v>
      </c>
      <c r="B434" s="253"/>
      <c r="C434" s="193"/>
      <c r="D434" s="195"/>
      <c r="E434" s="233"/>
      <c r="F434" s="234"/>
      <c r="G434" s="99"/>
      <c r="H434" s="235"/>
      <c r="I434" s="236"/>
      <c r="J434" s="254" t="str">
        <f>IF(OR(G434=0, H434=0),"", H434*G434)</f>
        <v/>
      </c>
      <c r="K434" s="255"/>
      <c r="L434" s="255"/>
      <c r="M434" s="123"/>
      <c r="N434" s="123" t="str">
        <f>IF(C434="","",IF(E434="",1,""))</f>
        <v/>
      </c>
      <c r="O434" s="123" t="str">
        <f>IF(C434="","",IF(G434="",1,""))</f>
        <v/>
      </c>
      <c r="P434" s="123" t="str">
        <f>IF(C434="","",IF(H434="",1,""))</f>
        <v/>
      </c>
      <c r="Q434" s="123"/>
      <c r="R434" s="123"/>
      <c r="S434" s="123"/>
      <c r="T434" s="123"/>
      <c r="U434" s="123"/>
      <c r="V434" s="123"/>
      <c r="W434" s="123"/>
    </row>
    <row r="435" spans="1:23" ht="16.5" thickBot="1">
      <c r="A435" s="252">
        <v>2</v>
      </c>
      <c r="B435" s="253"/>
      <c r="C435" s="193"/>
      <c r="D435" s="195"/>
      <c r="E435" s="233"/>
      <c r="F435" s="234"/>
      <c r="G435" s="99"/>
      <c r="H435" s="235"/>
      <c r="I435" s="236"/>
      <c r="J435" s="254" t="str">
        <f t="shared" ref="J435:J483" si="6">IF(OR(G435=0, H435=0),"", H435*G435)</f>
        <v/>
      </c>
      <c r="K435" s="255"/>
      <c r="L435" s="255"/>
      <c r="M435" s="123"/>
      <c r="N435" s="123" t="str">
        <f t="shared" ref="N435:N483" si="7">IF(C435="","",IF(E435="",1,""))</f>
        <v/>
      </c>
      <c r="O435" s="123" t="str">
        <f t="shared" ref="O435:O483" si="8">IF(C435="","",IF(G435="",1,""))</f>
        <v/>
      </c>
      <c r="P435" s="123" t="str">
        <f t="shared" ref="P435:P483" si="9">IF(C435="","",IF(H435="",1,""))</f>
        <v/>
      </c>
      <c r="Q435" s="123"/>
      <c r="R435" s="123"/>
      <c r="S435" s="123"/>
      <c r="T435" s="123"/>
      <c r="U435" s="123"/>
      <c r="V435" s="123"/>
      <c r="W435" s="123"/>
    </row>
    <row r="436" spans="1:23" ht="16.5" thickBot="1">
      <c r="A436" s="252">
        <v>3</v>
      </c>
      <c r="B436" s="253"/>
      <c r="C436" s="193"/>
      <c r="D436" s="195"/>
      <c r="E436" s="233"/>
      <c r="F436" s="234"/>
      <c r="G436" s="99"/>
      <c r="H436" s="235"/>
      <c r="I436" s="236"/>
      <c r="J436" s="254" t="str">
        <f t="shared" si="6"/>
        <v/>
      </c>
      <c r="K436" s="255"/>
      <c r="L436" s="255"/>
      <c r="M436" s="123"/>
      <c r="N436" s="123" t="str">
        <f t="shared" si="7"/>
        <v/>
      </c>
      <c r="O436" s="123" t="str">
        <f t="shared" si="8"/>
        <v/>
      </c>
      <c r="P436" s="123" t="str">
        <f t="shared" si="9"/>
        <v/>
      </c>
      <c r="Q436" s="123"/>
      <c r="R436" s="123"/>
      <c r="S436" s="123"/>
      <c r="T436" s="123"/>
      <c r="U436" s="123"/>
      <c r="V436" s="123"/>
      <c r="W436" s="123"/>
    </row>
    <row r="437" spans="1:23" ht="16.5" thickBot="1">
      <c r="A437" s="252">
        <v>4</v>
      </c>
      <c r="B437" s="253"/>
      <c r="C437" s="193"/>
      <c r="D437" s="195"/>
      <c r="E437" s="233"/>
      <c r="F437" s="234"/>
      <c r="G437" s="99"/>
      <c r="H437" s="235"/>
      <c r="I437" s="236"/>
      <c r="J437" s="254" t="str">
        <f t="shared" si="6"/>
        <v/>
      </c>
      <c r="K437" s="255"/>
      <c r="L437" s="255"/>
      <c r="M437" s="123"/>
      <c r="N437" s="123" t="str">
        <f t="shared" si="7"/>
        <v/>
      </c>
      <c r="O437" s="123" t="str">
        <f t="shared" si="8"/>
        <v/>
      </c>
      <c r="P437" s="123" t="str">
        <f t="shared" si="9"/>
        <v/>
      </c>
      <c r="Q437" s="123"/>
      <c r="R437" s="123"/>
      <c r="S437" s="123"/>
      <c r="T437" s="123"/>
      <c r="U437" s="123"/>
      <c r="V437" s="123"/>
      <c r="W437" s="123"/>
    </row>
    <row r="438" spans="1:23" ht="16.5" thickBot="1">
      <c r="A438" s="252">
        <v>5</v>
      </c>
      <c r="B438" s="253"/>
      <c r="C438" s="193"/>
      <c r="D438" s="195"/>
      <c r="E438" s="233"/>
      <c r="F438" s="234"/>
      <c r="G438" s="99"/>
      <c r="H438" s="235"/>
      <c r="I438" s="236"/>
      <c r="J438" s="254" t="str">
        <f t="shared" si="6"/>
        <v/>
      </c>
      <c r="K438" s="255"/>
      <c r="L438" s="255"/>
      <c r="M438" s="123"/>
      <c r="N438" s="123" t="str">
        <f t="shared" si="7"/>
        <v/>
      </c>
      <c r="O438" s="123" t="str">
        <f t="shared" si="8"/>
        <v/>
      </c>
      <c r="P438" s="123" t="str">
        <f t="shared" si="9"/>
        <v/>
      </c>
      <c r="Q438" s="123"/>
      <c r="R438" s="123"/>
      <c r="S438" s="123"/>
      <c r="T438" s="123"/>
      <c r="U438" s="123"/>
      <c r="V438" s="123"/>
      <c r="W438" s="123"/>
    </row>
    <row r="439" spans="1:23" ht="16.5" thickBot="1">
      <c r="A439" s="252">
        <v>6</v>
      </c>
      <c r="B439" s="253"/>
      <c r="C439" s="193"/>
      <c r="D439" s="195"/>
      <c r="E439" s="233"/>
      <c r="F439" s="234"/>
      <c r="G439" s="99"/>
      <c r="H439" s="235"/>
      <c r="I439" s="236"/>
      <c r="J439" s="254" t="str">
        <f t="shared" si="6"/>
        <v/>
      </c>
      <c r="K439" s="255"/>
      <c r="L439" s="255"/>
      <c r="M439" s="123"/>
      <c r="N439" s="123" t="str">
        <f t="shared" si="7"/>
        <v/>
      </c>
      <c r="O439" s="123" t="str">
        <f t="shared" si="8"/>
        <v/>
      </c>
      <c r="P439" s="123" t="str">
        <f t="shared" si="9"/>
        <v/>
      </c>
      <c r="Q439" s="123"/>
      <c r="R439" s="123"/>
      <c r="S439" s="123"/>
      <c r="T439" s="123"/>
      <c r="U439" s="123"/>
      <c r="V439" s="123"/>
      <c r="W439" s="123"/>
    </row>
    <row r="440" spans="1:23" ht="16.5" thickBot="1">
      <c r="A440" s="252">
        <v>7</v>
      </c>
      <c r="B440" s="253"/>
      <c r="C440" s="193"/>
      <c r="D440" s="195"/>
      <c r="E440" s="233"/>
      <c r="F440" s="234"/>
      <c r="G440" s="99"/>
      <c r="H440" s="235"/>
      <c r="I440" s="236"/>
      <c r="J440" s="254" t="str">
        <f t="shared" si="6"/>
        <v/>
      </c>
      <c r="K440" s="255"/>
      <c r="L440" s="255"/>
      <c r="M440" s="123"/>
      <c r="N440" s="123" t="str">
        <f t="shared" si="7"/>
        <v/>
      </c>
      <c r="O440" s="123" t="str">
        <f t="shared" si="8"/>
        <v/>
      </c>
      <c r="P440" s="123" t="str">
        <f t="shared" si="9"/>
        <v/>
      </c>
      <c r="Q440" s="123"/>
      <c r="R440" s="123"/>
      <c r="S440" s="123"/>
      <c r="T440" s="123"/>
      <c r="U440" s="123"/>
      <c r="V440" s="123"/>
      <c r="W440" s="123"/>
    </row>
    <row r="441" spans="1:23" ht="16.5" thickBot="1">
      <c r="A441" s="252">
        <v>8</v>
      </c>
      <c r="B441" s="253"/>
      <c r="C441" s="193"/>
      <c r="D441" s="195"/>
      <c r="E441" s="233"/>
      <c r="F441" s="234"/>
      <c r="G441" s="99"/>
      <c r="H441" s="235"/>
      <c r="I441" s="236"/>
      <c r="J441" s="254" t="str">
        <f t="shared" si="6"/>
        <v/>
      </c>
      <c r="K441" s="255"/>
      <c r="L441" s="255"/>
      <c r="M441" s="123"/>
      <c r="N441" s="123" t="str">
        <f t="shared" si="7"/>
        <v/>
      </c>
      <c r="O441" s="123" t="str">
        <f t="shared" si="8"/>
        <v/>
      </c>
      <c r="P441" s="123" t="str">
        <f t="shared" si="9"/>
        <v/>
      </c>
      <c r="Q441" s="123"/>
      <c r="R441" s="123"/>
      <c r="S441" s="123"/>
      <c r="T441" s="123"/>
      <c r="U441" s="123"/>
      <c r="V441" s="123"/>
      <c r="W441" s="123"/>
    </row>
    <row r="442" spans="1:23" ht="16.5" thickBot="1">
      <c r="A442" s="252">
        <v>9</v>
      </c>
      <c r="B442" s="253"/>
      <c r="C442" s="193"/>
      <c r="D442" s="195"/>
      <c r="E442" s="233"/>
      <c r="F442" s="234"/>
      <c r="G442" s="99"/>
      <c r="H442" s="235"/>
      <c r="I442" s="236"/>
      <c r="J442" s="254" t="str">
        <f t="shared" si="6"/>
        <v/>
      </c>
      <c r="K442" s="255"/>
      <c r="L442" s="255"/>
      <c r="M442" s="123"/>
      <c r="N442" s="123" t="str">
        <f t="shared" si="7"/>
        <v/>
      </c>
      <c r="O442" s="123" t="str">
        <f t="shared" si="8"/>
        <v/>
      </c>
      <c r="P442" s="123" t="str">
        <f t="shared" si="9"/>
        <v/>
      </c>
      <c r="Q442" s="123"/>
      <c r="R442" s="123"/>
      <c r="S442" s="123"/>
      <c r="T442" s="123"/>
      <c r="U442" s="123"/>
      <c r="V442" s="123"/>
      <c r="W442" s="123"/>
    </row>
    <row r="443" spans="1:23" ht="16.5" thickBot="1">
      <c r="A443" s="252">
        <v>10</v>
      </c>
      <c r="B443" s="253"/>
      <c r="C443" s="193"/>
      <c r="D443" s="195"/>
      <c r="E443" s="233"/>
      <c r="F443" s="234"/>
      <c r="G443" s="99"/>
      <c r="H443" s="235"/>
      <c r="I443" s="236"/>
      <c r="J443" s="254" t="str">
        <f t="shared" si="6"/>
        <v/>
      </c>
      <c r="K443" s="255"/>
      <c r="L443" s="255"/>
      <c r="M443" s="123"/>
      <c r="N443" s="123" t="str">
        <f t="shared" si="7"/>
        <v/>
      </c>
      <c r="O443" s="123" t="str">
        <f t="shared" si="8"/>
        <v/>
      </c>
      <c r="P443" s="123" t="str">
        <f t="shared" si="9"/>
        <v/>
      </c>
      <c r="Q443" s="123"/>
      <c r="R443" s="123"/>
      <c r="S443" s="123"/>
      <c r="T443" s="123"/>
      <c r="U443" s="123"/>
      <c r="V443" s="123"/>
      <c r="W443" s="123"/>
    </row>
    <row r="444" spans="1:23" ht="16.5" thickBot="1">
      <c r="A444" s="252">
        <v>11</v>
      </c>
      <c r="B444" s="253"/>
      <c r="C444" s="193"/>
      <c r="D444" s="195"/>
      <c r="E444" s="233"/>
      <c r="F444" s="234"/>
      <c r="G444" s="99"/>
      <c r="H444" s="235"/>
      <c r="I444" s="236"/>
      <c r="J444" s="254" t="str">
        <f t="shared" si="6"/>
        <v/>
      </c>
      <c r="K444" s="255"/>
      <c r="L444" s="255"/>
      <c r="M444" s="123"/>
      <c r="N444" s="123" t="str">
        <f t="shared" si="7"/>
        <v/>
      </c>
      <c r="O444" s="123" t="str">
        <f t="shared" si="8"/>
        <v/>
      </c>
      <c r="P444" s="123" t="str">
        <f t="shared" si="9"/>
        <v/>
      </c>
      <c r="Q444" s="123"/>
      <c r="R444" s="123"/>
      <c r="S444" s="123"/>
      <c r="T444" s="123"/>
      <c r="U444" s="123"/>
      <c r="V444" s="123"/>
      <c r="W444" s="123"/>
    </row>
    <row r="445" spans="1:23" ht="16.5" thickBot="1">
      <c r="A445" s="252">
        <v>12</v>
      </c>
      <c r="B445" s="253"/>
      <c r="C445" s="193"/>
      <c r="D445" s="195"/>
      <c r="E445" s="233"/>
      <c r="F445" s="234"/>
      <c r="G445" s="99"/>
      <c r="H445" s="235"/>
      <c r="I445" s="236"/>
      <c r="J445" s="254" t="str">
        <f t="shared" si="6"/>
        <v/>
      </c>
      <c r="K445" s="255"/>
      <c r="L445" s="255"/>
      <c r="M445" s="123"/>
      <c r="N445" s="123" t="str">
        <f t="shared" si="7"/>
        <v/>
      </c>
      <c r="O445" s="123" t="str">
        <f t="shared" si="8"/>
        <v/>
      </c>
      <c r="P445" s="123" t="str">
        <f t="shared" si="9"/>
        <v/>
      </c>
      <c r="Q445" s="123"/>
      <c r="R445" s="123"/>
      <c r="S445" s="123"/>
      <c r="T445" s="123"/>
      <c r="U445" s="123"/>
      <c r="V445" s="123"/>
      <c r="W445" s="123"/>
    </row>
    <row r="446" spans="1:23" ht="16.5" thickBot="1">
      <c r="A446" s="252">
        <v>13</v>
      </c>
      <c r="B446" s="253"/>
      <c r="C446" s="193"/>
      <c r="D446" s="195"/>
      <c r="E446" s="233"/>
      <c r="F446" s="234"/>
      <c r="G446" s="99"/>
      <c r="H446" s="235"/>
      <c r="I446" s="236"/>
      <c r="J446" s="254" t="str">
        <f t="shared" si="6"/>
        <v/>
      </c>
      <c r="K446" s="255"/>
      <c r="L446" s="255"/>
      <c r="M446" s="123"/>
      <c r="N446" s="123" t="str">
        <f t="shared" si="7"/>
        <v/>
      </c>
      <c r="O446" s="123" t="str">
        <f t="shared" si="8"/>
        <v/>
      </c>
      <c r="P446" s="123" t="str">
        <f t="shared" si="9"/>
        <v/>
      </c>
      <c r="Q446" s="123"/>
      <c r="R446" s="123"/>
      <c r="S446" s="123"/>
      <c r="T446" s="123"/>
      <c r="U446" s="123"/>
      <c r="V446" s="123"/>
      <c r="W446" s="123"/>
    </row>
    <row r="447" spans="1:23" ht="16.5" thickBot="1">
      <c r="A447" s="252">
        <v>14</v>
      </c>
      <c r="B447" s="253"/>
      <c r="C447" s="193"/>
      <c r="D447" s="195"/>
      <c r="E447" s="233"/>
      <c r="F447" s="234"/>
      <c r="G447" s="99"/>
      <c r="H447" s="235"/>
      <c r="I447" s="236"/>
      <c r="J447" s="254" t="str">
        <f t="shared" si="6"/>
        <v/>
      </c>
      <c r="K447" s="255"/>
      <c r="L447" s="255"/>
      <c r="M447" s="123"/>
      <c r="N447" s="123" t="str">
        <f t="shared" si="7"/>
        <v/>
      </c>
      <c r="O447" s="123" t="str">
        <f t="shared" si="8"/>
        <v/>
      </c>
      <c r="P447" s="123" t="str">
        <f t="shared" si="9"/>
        <v/>
      </c>
      <c r="Q447" s="123"/>
      <c r="R447" s="123"/>
      <c r="S447" s="123"/>
      <c r="T447" s="123"/>
      <c r="U447" s="123"/>
      <c r="V447" s="123"/>
      <c r="W447" s="123"/>
    </row>
    <row r="448" spans="1:23" ht="16.5" thickBot="1">
      <c r="A448" s="252">
        <v>15</v>
      </c>
      <c r="B448" s="253"/>
      <c r="C448" s="193"/>
      <c r="D448" s="195"/>
      <c r="E448" s="233"/>
      <c r="F448" s="234"/>
      <c r="G448" s="99"/>
      <c r="H448" s="235"/>
      <c r="I448" s="236"/>
      <c r="J448" s="254" t="str">
        <f t="shared" si="6"/>
        <v/>
      </c>
      <c r="K448" s="255"/>
      <c r="L448" s="255"/>
      <c r="M448" s="123"/>
      <c r="N448" s="123" t="str">
        <f t="shared" si="7"/>
        <v/>
      </c>
      <c r="O448" s="123" t="str">
        <f t="shared" si="8"/>
        <v/>
      </c>
      <c r="P448" s="123" t="str">
        <f t="shared" si="9"/>
        <v/>
      </c>
      <c r="Q448" s="123"/>
      <c r="R448" s="123"/>
      <c r="S448" s="123"/>
      <c r="T448" s="123"/>
      <c r="U448" s="123"/>
      <c r="V448" s="123"/>
      <c r="W448" s="123"/>
    </row>
    <row r="449" spans="1:23" ht="16.5" thickBot="1">
      <c r="A449" s="252">
        <v>16</v>
      </c>
      <c r="B449" s="253"/>
      <c r="C449" s="193"/>
      <c r="D449" s="195"/>
      <c r="E449" s="233"/>
      <c r="F449" s="234"/>
      <c r="G449" s="99"/>
      <c r="H449" s="235"/>
      <c r="I449" s="236"/>
      <c r="J449" s="254" t="str">
        <f t="shared" si="6"/>
        <v/>
      </c>
      <c r="K449" s="255"/>
      <c r="L449" s="255"/>
      <c r="M449" s="123"/>
      <c r="N449" s="123" t="str">
        <f t="shared" si="7"/>
        <v/>
      </c>
      <c r="O449" s="123" t="str">
        <f t="shared" si="8"/>
        <v/>
      </c>
      <c r="P449" s="123" t="str">
        <f t="shared" si="9"/>
        <v/>
      </c>
      <c r="Q449" s="123"/>
      <c r="R449" s="123"/>
      <c r="S449" s="123"/>
      <c r="T449" s="123"/>
      <c r="U449" s="123"/>
      <c r="V449" s="123"/>
      <c r="W449" s="123"/>
    </row>
    <row r="450" spans="1:23" ht="16.5" thickBot="1">
      <c r="A450" s="252">
        <v>17</v>
      </c>
      <c r="B450" s="253"/>
      <c r="C450" s="193"/>
      <c r="D450" s="195"/>
      <c r="E450" s="233"/>
      <c r="F450" s="234"/>
      <c r="G450" s="99"/>
      <c r="H450" s="235"/>
      <c r="I450" s="236"/>
      <c r="J450" s="254" t="str">
        <f t="shared" si="6"/>
        <v/>
      </c>
      <c r="K450" s="255"/>
      <c r="L450" s="255"/>
      <c r="M450" s="123"/>
      <c r="N450" s="123" t="str">
        <f t="shared" si="7"/>
        <v/>
      </c>
      <c r="O450" s="123" t="str">
        <f t="shared" si="8"/>
        <v/>
      </c>
      <c r="P450" s="123" t="str">
        <f t="shared" si="9"/>
        <v/>
      </c>
      <c r="Q450" s="123"/>
      <c r="R450" s="123"/>
      <c r="S450" s="123"/>
      <c r="T450" s="123"/>
      <c r="U450" s="123"/>
      <c r="V450" s="123"/>
      <c r="W450" s="123"/>
    </row>
    <row r="451" spans="1:23" ht="16.5" thickBot="1">
      <c r="A451" s="252">
        <v>18</v>
      </c>
      <c r="B451" s="253"/>
      <c r="C451" s="193"/>
      <c r="D451" s="195"/>
      <c r="E451" s="233"/>
      <c r="F451" s="234"/>
      <c r="G451" s="99"/>
      <c r="H451" s="235"/>
      <c r="I451" s="236"/>
      <c r="J451" s="254" t="str">
        <f t="shared" si="6"/>
        <v/>
      </c>
      <c r="K451" s="255"/>
      <c r="L451" s="255"/>
      <c r="M451" s="123"/>
      <c r="N451" s="123" t="str">
        <f t="shared" si="7"/>
        <v/>
      </c>
      <c r="O451" s="123" t="str">
        <f t="shared" si="8"/>
        <v/>
      </c>
      <c r="P451" s="123" t="str">
        <f t="shared" si="9"/>
        <v/>
      </c>
      <c r="Q451" s="123"/>
      <c r="R451" s="123"/>
      <c r="S451" s="123"/>
      <c r="T451" s="123"/>
      <c r="U451" s="123"/>
      <c r="V451" s="123"/>
      <c r="W451" s="123"/>
    </row>
    <row r="452" spans="1:23" ht="16.5" thickBot="1">
      <c r="A452" s="252">
        <v>19</v>
      </c>
      <c r="B452" s="253"/>
      <c r="C452" s="193"/>
      <c r="D452" s="195"/>
      <c r="E452" s="233"/>
      <c r="F452" s="234"/>
      <c r="G452" s="99"/>
      <c r="H452" s="235"/>
      <c r="I452" s="236"/>
      <c r="J452" s="254" t="str">
        <f t="shared" si="6"/>
        <v/>
      </c>
      <c r="K452" s="255"/>
      <c r="L452" s="255"/>
      <c r="M452" s="123"/>
      <c r="N452" s="123" t="str">
        <f t="shared" si="7"/>
        <v/>
      </c>
      <c r="O452" s="123" t="str">
        <f t="shared" si="8"/>
        <v/>
      </c>
      <c r="P452" s="123" t="str">
        <f t="shared" si="9"/>
        <v/>
      </c>
      <c r="Q452" s="123"/>
      <c r="R452" s="123"/>
      <c r="S452" s="123"/>
      <c r="T452" s="123"/>
      <c r="U452" s="123"/>
      <c r="V452" s="123"/>
      <c r="W452" s="123"/>
    </row>
    <row r="453" spans="1:23" ht="16.5" thickBot="1">
      <c r="A453" s="252">
        <v>20</v>
      </c>
      <c r="B453" s="253"/>
      <c r="C453" s="193"/>
      <c r="D453" s="195"/>
      <c r="E453" s="233"/>
      <c r="F453" s="234"/>
      <c r="G453" s="99"/>
      <c r="H453" s="235"/>
      <c r="I453" s="236"/>
      <c r="J453" s="254" t="str">
        <f t="shared" si="6"/>
        <v/>
      </c>
      <c r="K453" s="255"/>
      <c r="L453" s="255"/>
      <c r="M453" s="123"/>
      <c r="N453" s="123" t="str">
        <f t="shared" si="7"/>
        <v/>
      </c>
      <c r="O453" s="123" t="str">
        <f t="shared" si="8"/>
        <v/>
      </c>
      <c r="P453" s="123" t="str">
        <f t="shared" si="9"/>
        <v/>
      </c>
      <c r="Q453" s="123"/>
      <c r="R453" s="123"/>
      <c r="S453" s="123"/>
      <c r="T453" s="123"/>
      <c r="U453" s="123"/>
      <c r="V453" s="123"/>
      <c r="W453" s="123"/>
    </row>
    <row r="454" spans="1:23" ht="16.5" thickBot="1">
      <c r="A454" s="252">
        <v>21</v>
      </c>
      <c r="B454" s="253"/>
      <c r="C454" s="193"/>
      <c r="D454" s="195"/>
      <c r="E454" s="233"/>
      <c r="F454" s="234"/>
      <c r="G454" s="99"/>
      <c r="H454" s="235"/>
      <c r="I454" s="236"/>
      <c r="J454" s="254" t="str">
        <f t="shared" si="6"/>
        <v/>
      </c>
      <c r="K454" s="255"/>
      <c r="L454" s="255"/>
      <c r="M454" s="123"/>
      <c r="N454" s="123" t="str">
        <f t="shared" si="7"/>
        <v/>
      </c>
      <c r="O454" s="123" t="str">
        <f t="shared" si="8"/>
        <v/>
      </c>
      <c r="P454" s="123" t="str">
        <f t="shared" si="9"/>
        <v/>
      </c>
      <c r="Q454" s="123"/>
      <c r="R454" s="123"/>
      <c r="S454" s="123"/>
      <c r="T454" s="123"/>
      <c r="U454" s="123"/>
      <c r="V454" s="123"/>
      <c r="W454" s="123"/>
    </row>
    <row r="455" spans="1:23" ht="16.5" thickBot="1">
      <c r="A455" s="252">
        <v>22</v>
      </c>
      <c r="B455" s="253"/>
      <c r="C455" s="193"/>
      <c r="D455" s="195"/>
      <c r="E455" s="233"/>
      <c r="F455" s="234"/>
      <c r="G455" s="99"/>
      <c r="H455" s="235"/>
      <c r="I455" s="236"/>
      <c r="J455" s="254" t="str">
        <f t="shared" si="6"/>
        <v/>
      </c>
      <c r="K455" s="255"/>
      <c r="L455" s="255"/>
      <c r="M455" s="123"/>
      <c r="N455" s="123" t="str">
        <f t="shared" si="7"/>
        <v/>
      </c>
      <c r="O455" s="123" t="str">
        <f t="shared" si="8"/>
        <v/>
      </c>
      <c r="P455" s="123" t="str">
        <f t="shared" si="9"/>
        <v/>
      </c>
      <c r="Q455" s="123"/>
      <c r="R455" s="123"/>
      <c r="S455" s="123"/>
      <c r="T455" s="123"/>
      <c r="U455" s="123"/>
      <c r="V455" s="123"/>
      <c r="W455" s="123"/>
    </row>
    <row r="456" spans="1:23" ht="16.5" thickBot="1">
      <c r="A456" s="252">
        <v>23</v>
      </c>
      <c r="B456" s="253"/>
      <c r="C456" s="193"/>
      <c r="D456" s="195"/>
      <c r="E456" s="233"/>
      <c r="F456" s="234"/>
      <c r="G456" s="99"/>
      <c r="H456" s="235"/>
      <c r="I456" s="236"/>
      <c r="J456" s="254" t="str">
        <f t="shared" si="6"/>
        <v/>
      </c>
      <c r="K456" s="255"/>
      <c r="L456" s="255"/>
      <c r="M456" s="123"/>
      <c r="N456" s="123" t="str">
        <f t="shared" si="7"/>
        <v/>
      </c>
      <c r="O456" s="123" t="str">
        <f t="shared" si="8"/>
        <v/>
      </c>
      <c r="P456" s="123" t="str">
        <f t="shared" si="9"/>
        <v/>
      </c>
      <c r="Q456" s="123"/>
      <c r="R456" s="123"/>
      <c r="S456" s="123"/>
      <c r="T456" s="123"/>
      <c r="U456" s="123"/>
      <c r="V456" s="123"/>
      <c r="W456" s="123"/>
    </row>
    <row r="457" spans="1:23" ht="16.5" thickBot="1">
      <c r="A457" s="252">
        <v>24</v>
      </c>
      <c r="B457" s="253"/>
      <c r="C457" s="193"/>
      <c r="D457" s="195"/>
      <c r="E457" s="233"/>
      <c r="F457" s="234"/>
      <c r="G457" s="99"/>
      <c r="H457" s="235"/>
      <c r="I457" s="236"/>
      <c r="J457" s="254" t="str">
        <f t="shared" si="6"/>
        <v/>
      </c>
      <c r="K457" s="255"/>
      <c r="L457" s="255"/>
      <c r="M457" s="123"/>
      <c r="N457" s="123" t="str">
        <f t="shared" si="7"/>
        <v/>
      </c>
      <c r="O457" s="123" t="str">
        <f t="shared" si="8"/>
        <v/>
      </c>
      <c r="P457" s="123" t="str">
        <f t="shared" si="9"/>
        <v/>
      </c>
      <c r="Q457" s="123"/>
      <c r="R457" s="123"/>
      <c r="S457" s="123"/>
      <c r="T457" s="123"/>
      <c r="U457" s="123"/>
      <c r="V457" s="123"/>
      <c r="W457" s="123"/>
    </row>
    <row r="458" spans="1:23" ht="16.5" thickBot="1">
      <c r="A458" s="252">
        <v>25</v>
      </c>
      <c r="B458" s="253"/>
      <c r="C458" s="193"/>
      <c r="D458" s="195"/>
      <c r="E458" s="233"/>
      <c r="F458" s="234"/>
      <c r="G458" s="99"/>
      <c r="H458" s="235"/>
      <c r="I458" s="236"/>
      <c r="J458" s="254" t="str">
        <f t="shared" si="6"/>
        <v/>
      </c>
      <c r="K458" s="255"/>
      <c r="L458" s="255"/>
      <c r="M458" s="123"/>
      <c r="N458" s="123" t="str">
        <f t="shared" si="7"/>
        <v/>
      </c>
      <c r="O458" s="123" t="str">
        <f t="shared" si="8"/>
        <v/>
      </c>
      <c r="P458" s="123" t="str">
        <f t="shared" si="9"/>
        <v/>
      </c>
      <c r="Q458" s="123"/>
      <c r="R458" s="123"/>
      <c r="S458" s="123"/>
      <c r="T458" s="123"/>
      <c r="U458" s="123"/>
      <c r="V458" s="123"/>
      <c r="W458" s="123"/>
    </row>
    <row r="459" spans="1:23" ht="16.5" thickBot="1">
      <c r="A459" s="252">
        <v>26</v>
      </c>
      <c r="B459" s="253"/>
      <c r="C459" s="193"/>
      <c r="D459" s="195"/>
      <c r="E459" s="233"/>
      <c r="F459" s="234"/>
      <c r="G459" s="99"/>
      <c r="H459" s="235"/>
      <c r="I459" s="236"/>
      <c r="J459" s="254" t="str">
        <f t="shared" si="6"/>
        <v/>
      </c>
      <c r="K459" s="255"/>
      <c r="L459" s="255"/>
      <c r="M459" s="123"/>
      <c r="N459" s="123" t="str">
        <f t="shared" si="7"/>
        <v/>
      </c>
      <c r="O459" s="123" t="str">
        <f t="shared" si="8"/>
        <v/>
      </c>
      <c r="P459" s="123" t="str">
        <f t="shared" si="9"/>
        <v/>
      </c>
      <c r="Q459" s="123"/>
      <c r="R459" s="123"/>
      <c r="S459" s="123"/>
      <c r="T459" s="123"/>
      <c r="U459" s="123"/>
      <c r="V459" s="123"/>
      <c r="W459" s="123"/>
    </row>
    <row r="460" spans="1:23" ht="16.5" thickBot="1">
      <c r="A460" s="252">
        <v>27</v>
      </c>
      <c r="B460" s="253"/>
      <c r="C460" s="193"/>
      <c r="D460" s="195"/>
      <c r="E460" s="233"/>
      <c r="F460" s="234"/>
      <c r="G460" s="99"/>
      <c r="H460" s="235"/>
      <c r="I460" s="236"/>
      <c r="J460" s="254" t="str">
        <f t="shared" si="6"/>
        <v/>
      </c>
      <c r="K460" s="255"/>
      <c r="L460" s="255"/>
      <c r="M460" s="123"/>
      <c r="N460" s="123" t="str">
        <f t="shared" si="7"/>
        <v/>
      </c>
      <c r="O460" s="123" t="str">
        <f t="shared" si="8"/>
        <v/>
      </c>
      <c r="P460" s="123" t="str">
        <f t="shared" si="9"/>
        <v/>
      </c>
      <c r="Q460" s="123"/>
      <c r="R460" s="123"/>
      <c r="S460" s="123"/>
      <c r="T460" s="123"/>
      <c r="U460" s="123"/>
      <c r="V460" s="123"/>
      <c r="W460" s="123"/>
    </row>
    <row r="461" spans="1:23" ht="16.5" thickBot="1">
      <c r="A461" s="252">
        <v>28</v>
      </c>
      <c r="B461" s="253"/>
      <c r="C461" s="193"/>
      <c r="D461" s="195"/>
      <c r="E461" s="233"/>
      <c r="F461" s="234"/>
      <c r="G461" s="99"/>
      <c r="H461" s="235"/>
      <c r="I461" s="236"/>
      <c r="J461" s="254" t="str">
        <f t="shared" si="6"/>
        <v/>
      </c>
      <c r="K461" s="255"/>
      <c r="L461" s="255"/>
      <c r="M461" s="123"/>
      <c r="N461" s="123" t="str">
        <f t="shared" si="7"/>
        <v/>
      </c>
      <c r="O461" s="123" t="str">
        <f t="shared" si="8"/>
        <v/>
      </c>
      <c r="P461" s="123" t="str">
        <f t="shared" si="9"/>
        <v/>
      </c>
      <c r="Q461" s="123"/>
      <c r="R461" s="123"/>
      <c r="S461" s="123"/>
      <c r="T461" s="123"/>
      <c r="U461" s="123"/>
      <c r="V461" s="123"/>
      <c r="W461" s="123"/>
    </row>
    <row r="462" spans="1:23" ht="16.5" thickBot="1">
      <c r="A462" s="252">
        <v>29</v>
      </c>
      <c r="B462" s="253"/>
      <c r="C462" s="193"/>
      <c r="D462" s="195"/>
      <c r="E462" s="233"/>
      <c r="F462" s="234"/>
      <c r="G462" s="99"/>
      <c r="H462" s="235"/>
      <c r="I462" s="236"/>
      <c r="J462" s="254" t="str">
        <f t="shared" si="6"/>
        <v/>
      </c>
      <c r="K462" s="255"/>
      <c r="L462" s="255"/>
      <c r="M462" s="123"/>
      <c r="N462" s="123" t="str">
        <f t="shared" si="7"/>
        <v/>
      </c>
      <c r="O462" s="123" t="str">
        <f t="shared" si="8"/>
        <v/>
      </c>
      <c r="P462" s="123" t="str">
        <f t="shared" si="9"/>
        <v/>
      </c>
      <c r="Q462" s="123"/>
      <c r="R462" s="123"/>
      <c r="S462" s="123"/>
      <c r="T462" s="123"/>
      <c r="U462" s="123"/>
      <c r="V462" s="123"/>
      <c r="W462" s="123"/>
    </row>
    <row r="463" spans="1:23" ht="16.5" thickBot="1">
      <c r="A463" s="252">
        <v>30</v>
      </c>
      <c r="B463" s="253"/>
      <c r="C463" s="193"/>
      <c r="D463" s="195"/>
      <c r="E463" s="233"/>
      <c r="F463" s="234"/>
      <c r="G463" s="99"/>
      <c r="H463" s="235"/>
      <c r="I463" s="236"/>
      <c r="J463" s="254" t="str">
        <f t="shared" si="6"/>
        <v/>
      </c>
      <c r="K463" s="255"/>
      <c r="L463" s="255"/>
      <c r="M463" s="123"/>
      <c r="N463" s="123" t="str">
        <f t="shared" si="7"/>
        <v/>
      </c>
      <c r="O463" s="123" t="str">
        <f t="shared" si="8"/>
        <v/>
      </c>
      <c r="P463" s="123" t="str">
        <f t="shared" si="9"/>
        <v/>
      </c>
      <c r="Q463" s="123"/>
      <c r="R463" s="123"/>
      <c r="S463" s="123"/>
      <c r="T463" s="123"/>
      <c r="U463" s="123"/>
      <c r="V463" s="123"/>
      <c r="W463" s="123"/>
    </row>
    <row r="464" spans="1:23" ht="16.5" thickBot="1">
      <c r="A464" s="252">
        <v>31</v>
      </c>
      <c r="B464" s="253"/>
      <c r="C464" s="193"/>
      <c r="D464" s="195"/>
      <c r="E464" s="233"/>
      <c r="F464" s="234"/>
      <c r="G464" s="99"/>
      <c r="H464" s="235"/>
      <c r="I464" s="236"/>
      <c r="J464" s="254" t="str">
        <f t="shared" si="6"/>
        <v/>
      </c>
      <c r="K464" s="255"/>
      <c r="L464" s="255"/>
      <c r="M464" s="123"/>
      <c r="N464" s="123" t="str">
        <f t="shared" si="7"/>
        <v/>
      </c>
      <c r="O464" s="123" t="str">
        <f t="shared" si="8"/>
        <v/>
      </c>
      <c r="P464" s="123" t="str">
        <f t="shared" si="9"/>
        <v/>
      </c>
      <c r="Q464" s="123"/>
      <c r="R464" s="123"/>
      <c r="S464" s="123"/>
      <c r="T464" s="123"/>
      <c r="U464" s="123"/>
      <c r="V464" s="123"/>
      <c r="W464" s="123"/>
    </row>
    <row r="465" spans="1:23" ht="16.5" thickBot="1">
      <c r="A465" s="252">
        <v>32</v>
      </c>
      <c r="B465" s="253"/>
      <c r="C465" s="193"/>
      <c r="D465" s="195"/>
      <c r="E465" s="233"/>
      <c r="F465" s="234"/>
      <c r="G465" s="99"/>
      <c r="H465" s="235"/>
      <c r="I465" s="236"/>
      <c r="J465" s="254" t="str">
        <f t="shared" si="6"/>
        <v/>
      </c>
      <c r="K465" s="255"/>
      <c r="L465" s="255"/>
      <c r="M465" s="123"/>
      <c r="N465" s="123" t="str">
        <f t="shared" si="7"/>
        <v/>
      </c>
      <c r="O465" s="123" t="str">
        <f t="shared" si="8"/>
        <v/>
      </c>
      <c r="P465" s="123" t="str">
        <f t="shared" si="9"/>
        <v/>
      </c>
      <c r="Q465" s="123"/>
      <c r="R465" s="123"/>
      <c r="S465" s="123"/>
      <c r="T465" s="123"/>
      <c r="U465" s="123"/>
      <c r="V465" s="123"/>
      <c r="W465" s="123"/>
    </row>
    <row r="466" spans="1:23" ht="16.5" thickBot="1">
      <c r="A466" s="252">
        <v>33</v>
      </c>
      <c r="B466" s="253"/>
      <c r="C466" s="193"/>
      <c r="D466" s="195"/>
      <c r="E466" s="233"/>
      <c r="F466" s="234"/>
      <c r="G466" s="99"/>
      <c r="H466" s="235"/>
      <c r="I466" s="236"/>
      <c r="J466" s="254" t="str">
        <f t="shared" si="6"/>
        <v/>
      </c>
      <c r="K466" s="255"/>
      <c r="L466" s="255"/>
      <c r="M466" s="123"/>
      <c r="N466" s="123" t="str">
        <f t="shared" si="7"/>
        <v/>
      </c>
      <c r="O466" s="123" t="str">
        <f t="shared" si="8"/>
        <v/>
      </c>
      <c r="P466" s="123" t="str">
        <f t="shared" si="9"/>
        <v/>
      </c>
      <c r="Q466" s="123"/>
      <c r="R466" s="123"/>
      <c r="S466" s="123"/>
      <c r="T466" s="123"/>
      <c r="U466" s="123"/>
      <c r="V466" s="123"/>
      <c r="W466" s="123"/>
    </row>
    <row r="467" spans="1:23" ht="16.5" thickBot="1">
      <c r="A467" s="252">
        <v>34</v>
      </c>
      <c r="B467" s="253"/>
      <c r="C467" s="193"/>
      <c r="D467" s="195"/>
      <c r="E467" s="233"/>
      <c r="F467" s="234"/>
      <c r="G467" s="99"/>
      <c r="H467" s="235"/>
      <c r="I467" s="236"/>
      <c r="J467" s="254" t="str">
        <f t="shared" si="6"/>
        <v/>
      </c>
      <c r="K467" s="255"/>
      <c r="L467" s="255"/>
      <c r="M467" s="123"/>
      <c r="N467" s="123" t="str">
        <f t="shared" si="7"/>
        <v/>
      </c>
      <c r="O467" s="123" t="str">
        <f t="shared" si="8"/>
        <v/>
      </c>
      <c r="P467" s="123" t="str">
        <f t="shared" si="9"/>
        <v/>
      </c>
      <c r="Q467" s="123"/>
      <c r="R467" s="123"/>
      <c r="S467" s="123"/>
      <c r="T467" s="123"/>
      <c r="U467" s="123"/>
      <c r="V467" s="123"/>
      <c r="W467" s="123"/>
    </row>
    <row r="468" spans="1:23" ht="16.5" thickBot="1">
      <c r="A468" s="252">
        <v>35</v>
      </c>
      <c r="B468" s="253"/>
      <c r="C468" s="193"/>
      <c r="D468" s="195"/>
      <c r="E468" s="233"/>
      <c r="F468" s="234"/>
      <c r="G468" s="99"/>
      <c r="H468" s="235"/>
      <c r="I468" s="236"/>
      <c r="J468" s="254" t="str">
        <f t="shared" si="6"/>
        <v/>
      </c>
      <c r="K468" s="255"/>
      <c r="L468" s="255"/>
      <c r="M468" s="123"/>
      <c r="N468" s="123" t="str">
        <f t="shared" si="7"/>
        <v/>
      </c>
      <c r="O468" s="123" t="str">
        <f t="shared" si="8"/>
        <v/>
      </c>
      <c r="P468" s="123" t="str">
        <f t="shared" si="9"/>
        <v/>
      </c>
      <c r="Q468" s="123"/>
      <c r="R468" s="123"/>
      <c r="S468" s="123"/>
      <c r="T468" s="123"/>
      <c r="U468" s="123"/>
      <c r="V468" s="123"/>
      <c r="W468" s="123"/>
    </row>
    <row r="469" spans="1:23" ht="16.5" thickBot="1">
      <c r="A469" s="252">
        <v>36</v>
      </c>
      <c r="B469" s="253"/>
      <c r="C469" s="193"/>
      <c r="D469" s="195"/>
      <c r="E469" s="233"/>
      <c r="F469" s="234"/>
      <c r="G469" s="99"/>
      <c r="H469" s="235"/>
      <c r="I469" s="236"/>
      <c r="J469" s="254" t="str">
        <f t="shared" si="6"/>
        <v/>
      </c>
      <c r="K469" s="255"/>
      <c r="L469" s="255"/>
      <c r="M469" s="123"/>
      <c r="N469" s="123" t="str">
        <f t="shared" si="7"/>
        <v/>
      </c>
      <c r="O469" s="123" t="str">
        <f t="shared" si="8"/>
        <v/>
      </c>
      <c r="P469" s="123" t="str">
        <f t="shared" si="9"/>
        <v/>
      </c>
      <c r="Q469" s="123"/>
      <c r="R469" s="123"/>
      <c r="S469" s="123"/>
      <c r="T469" s="123"/>
      <c r="U469" s="123"/>
      <c r="V469" s="123"/>
      <c r="W469" s="123"/>
    </row>
    <row r="470" spans="1:23" ht="16.5" thickBot="1">
      <c r="A470" s="252">
        <v>37</v>
      </c>
      <c r="B470" s="253"/>
      <c r="C470" s="193"/>
      <c r="D470" s="195"/>
      <c r="E470" s="233"/>
      <c r="F470" s="234"/>
      <c r="G470" s="99"/>
      <c r="H470" s="235"/>
      <c r="I470" s="236"/>
      <c r="J470" s="254" t="str">
        <f t="shared" si="6"/>
        <v/>
      </c>
      <c r="K470" s="255"/>
      <c r="L470" s="255"/>
      <c r="M470" s="123"/>
      <c r="N470" s="123" t="str">
        <f t="shared" si="7"/>
        <v/>
      </c>
      <c r="O470" s="123" t="str">
        <f t="shared" si="8"/>
        <v/>
      </c>
      <c r="P470" s="123" t="str">
        <f t="shared" si="9"/>
        <v/>
      </c>
      <c r="Q470" s="123"/>
      <c r="R470" s="123"/>
      <c r="S470" s="123"/>
      <c r="T470" s="123"/>
      <c r="U470" s="123"/>
      <c r="V470" s="123"/>
      <c r="W470" s="123"/>
    </row>
    <row r="471" spans="1:23" ht="16.5" thickBot="1">
      <c r="A471" s="252">
        <v>38</v>
      </c>
      <c r="B471" s="253"/>
      <c r="C471" s="193"/>
      <c r="D471" s="195"/>
      <c r="E471" s="233"/>
      <c r="F471" s="234"/>
      <c r="G471" s="99"/>
      <c r="H471" s="235"/>
      <c r="I471" s="236"/>
      <c r="J471" s="254" t="str">
        <f t="shared" si="6"/>
        <v/>
      </c>
      <c r="K471" s="255"/>
      <c r="L471" s="255"/>
      <c r="M471" s="123"/>
      <c r="N471" s="123" t="str">
        <f t="shared" si="7"/>
        <v/>
      </c>
      <c r="O471" s="123" t="str">
        <f t="shared" si="8"/>
        <v/>
      </c>
      <c r="P471" s="123" t="str">
        <f t="shared" si="9"/>
        <v/>
      </c>
      <c r="Q471" s="123"/>
      <c r="R471" s="123"/>
      <c r="S471" s="123"/>
      <c r="T471" s="123"/>
      <c r="U471" s="123"/>
      <c r="V471" s="123"/>
      <c r="W471" s="123"/>
    </row>
    <row r="472" spans="1:23" ht="16.5" thickBot="1">
      <c r="A472" s="252">
        <v>39</v>
      </c>
      <c r="B472" s="253"/>
      <c r="C472" s="193"/>
      <c r="D472" s="195"/>
      <c r="E472" s="233"/>
      <c r="F472" s="234"/>
      <c r="G472" s="99"/>
      <c r="H472" s="235"/>
      <c r="I472" s="236"/>
      <c r="J472" s="254" t="str">
        <f t="shared" si="6"/>
        <v/>
      </c>
      <c r="K472" s="255"/>
      <c r="L472" s="255"/>
      <c r="M472" s="123"/>
      <c r="N472" s="123" t="str">
        <f t="shared" si="7"/>
        <v/>
      </c>
      <c r="O472" s="123" t="str">
        <f t="shared" si="8"/>
        <v/>
      </c>
      <c r="P472" s="123" t="str">
        <f t="shared" si="9"/>
        <v/>
      </c>
      <c r="Q472" s="123"/>
      <c r="R472" s="123"/>
      <c r="S472" s="123"/>
      <c r="T472" s="123"/>
      <c r="U472" s="123"/>
      <c r="V472" s="123"/>
      <c r="W472" s="123"/>
    </row>
    <row r="473" spans="1:23" ht="16.5" thickBot="1">
      <c r="A473" s="252">
        <v>40</v>
      </c>
      <c r="B473" s="253"/>
      <c r="C473" s="193"/>
      <c r="D473" s="195"/>
      <c r="E473" s="233"/>
      <c r="F473" s="234"/>
      <c r="G473" s="99"/>
      <c r="H473" s="235"/>
      <c r="I473" s="236"/>
      <c r="J473" s="254" t="str">
        <f t="shared" si="6"/>
        <v/>
      </c>
      <c r="K473" s="255"/>
      <c r="L473" s="255"/>
      <c r="M473" s="123"/>
      <c r="N473" s="123" t="str">
        <f t="shared" si="7"/>
        <v/>
      </c>
      <c r="O473" s="123" t="str">
        <f t="shared" si="8"/>
        <v/>
      </c>
      <c r="P473" s="123" t="str">
        <f t="shared" si="9"/>
        <v/>
      </c>
      <c r="Q473" s="123"/>
      <c r="R473" s="123"/>
      <c r="S473" s="123"/>
      <c r="T473" s="123"/>
      <c r="U473" s="123"/>
      <c r="V473" s="123"/>
      <c r="W473" s="123"/>
    </row>
    <row r="474" spans="1:23" ht="16.5" thickBot="1">
      <c r="A474" s="252">
        <v>41</v>
      </c>
      <c r="B474" s="253"/>
      <c r="C474" s="193"/>
      <c r="D474" s="195"/>
      <c r="E474" s="233"/>
      <c r="F474" s="234"/>
      <c r="G474" s="99"/>
      <c r="H474" s="235"/>
      <c r="I474" s="236"/>
      <c r="J474" s="254" t="str">
        <f t="shared" si="6"/>
        <v/>
      </c>
      <c r="K474" s="255"/>
      <c r="L474" s="255"/>
      <c r="M474" s="123"/>
      <c r="N474" s="123" t="str">
        <f t="shared" si="7"/>
        <v/>
      </c>
      <c r="O474" s="123" t="str">
        <f t="shared" si="8"/>
        <v/>
      </c>
      <c r="P474" s="123" t="str">
        <f t="shared" si="9"/>
        <v/>
      </c>
      <c r="Q474" s="123"/>
      <c r="R474" s="123"/>
      <c r="S474" s="123"/>
      <c r="T474" s="123"/>
      <c r="U474" s="123"/>
      <c r="V474" s="123"/>
      <c r="W474" s="123"/>
    </row>
    <row r="475" spans="1:23" ht="16.5" thickBot="1">
      <c r="A475" s="252">
        <v>42</v>
      </c>
      <c r="B475" s="253"/>
      <c r="C475" s="193"/>
      <c r="D475" s="195"/>
      <c r="E475" s="233"/>
      <c r="F475" s="234"/>
      <c r="G475" s="99"/>
      <c r="H475" s="235"/>
      <c r="I475" s="236"/>
      <c r="J475" s="254" t="str">
        <f t="shared" si="6"/>
        <v/>
      </c>
      <c r="K475" s="255"/>
      <c r="L475" s="255"/>
      <c r="M475" s="123"/>
      <c r="N475" s="123" t="str">
        <f t="shared" si="7"/>
        <v/>
      </c>
      <c r="O475" s="123" t="str">
        <f t="shared" si="8"/>
        <v/>
      </c>
      <c r="P475" s="123" t="str">
        <f t="shared" si="9"/>
        <v/>
      </c>
      <c r="Q475" s="123"/>
      <c r="R475" s="123"/>
      <c r="S475" s="123"/>
      <c r="T475" s="123"/>
      <c r="U475" s="123"/>
      <c r="V475" s="123"/>
      <c r="W475" s="123"/>
    </row>
    <row r="476" spans="1:23" ht="16.5" thickBot="1">
      <c r="A476" s="252">
        <v>43</v>
      </c>
      <c r="B476" s="253"/>
      <c r="C476" s="193"/>
      <c r="D476" s="195"/>
      <c r="E476" s="233"/>
      <c r="F476" s="234"/>
      <c r="G476" s="99"/>
      <c r="H476" s="235"/>
      <c r="I476" s="236"/>
      <c r="J476" s="254" t="str">
        <f t="shared" si="6"/>
        <v/>
      </c>
      <c r="K476" s="255"/>
      <c r="L476" s="255"/>
      <c r="M476" s="123"/>
      <c r="N476" s="123" t="str">
        <f t="shared" si="7"/>
        <v/>
      </c>
      <c r="O476" s="123" t="str">
        <f t="shared" si="8"/>
        <v/>
      </c>
      <c r="P476" s="123" t="str">
        <f t="shared" si="9"/>
        <v/>
      </c>
      <c r="Q476" s="123"/>
      <c r="R476" s="123"/>
      <c r="S476" s="123"/>
      <c r="T476" s="123"/>
      <c r="U476" s="123"/>
      <c r="V476" s="123"/>
      <c r="W476" s="123"/>
    </row>
    <row r="477" spans="1:23" ht="16.5" thickBot="1">
      <c r="A477" s="252">
        <v>44</v>
      </c>
      <c r="B477" s="253"/>
      <c r="C477" s="193"/>
      <c r="D477" s="195"/>
      <c r="E477" s="233"/>
      <c r="F477" s="234"/>
      <c r="G477" s="99"/>
      <c r="H477" s="235"/>
      <c r="I477" s="236"/>
      <c r="J477" s="254" t="str">
        <f t="shared" si="6"/>
        <v/>
      </c>
      <c r="K477" s="255"/>
      <c r="L477" s="255"/>
      <c r="M477" s="123"/>
      <c r="N477" s="123" t="str">
        <f t="shared" si="7"/>
        <v/>
      </c>
      <c r="O477" s="123" t="str">
        <f t="shared" si="8"/>
        <v/>
      </c>
      <c r="P477" s="123" t="str">
        <f t="shared" si="9"/>
        <v/>
      </c>
      <c r="Q477" s="123"/>
      <c r="R477" s="123"/>
      <c r="S477" s="123"/>
      <c r="T477" s="123"/>
      <c r="U477" s="123"/>
      <c r="V477" s="123"/>
      <c r="W477" s="123"/>
    </row>
    <row r="478" spans="1:23" ht="16.5" thickBot="1">
      <c r="A478" s="252">
        <v>45</v>
      </c>
      <c r="B478" s="253"/>
      <c r="C478" s="193"/>
      <c r="D478" s="195"/>
      <c r="E478" s="233"/>
      <c r="F478" s="234"/>
      <c r="G478" s="99"/>
      <c r="H478" s="235"/>
      <c r="I478" s="236"/>
      <c r="J478" s="254" t="str">
        <f t="shared" si="6"/>
        <v/>
      </c>
      <c r="K478" s="255"/>
      <c r="L478" s="255"/>
      <c r="M478" s="123"/>
      <c r="N478" s="123" t="str">
        <f t="shared" si="7"/>
        <v/>
      </c>
      <c r="O478" s="123" t="str">
        <f t="shared" si="8"/>
        <v/>
      </c>
      <c r="P478" s="123" t="str">
        <f t="shared" si="9"/>
        <v/>
      </c>
      <c r="Q478" s="123"/>
      <c r="R478" s="123"/>
      <c r="S478" s="123"/>
      <c r="T478" s="123"/>
      <c r="U478" s="123"/>
      <c r="V478" s="123"/>
      <c r="W478" s="123"/>
    </row>
    <row r="479" spans="1:23" ht="16.5" thickBot="1">
      <c r="A479" s="252">
        <v>46</v>
      </c>
      <c r="B479" s="253"/>
      <c r="C479" s="193"/>
      <c r="D479" s="195"/>
      <c r="E479" s="233"/>
      <c r="F479" s="234"/>
      <c r="G479" s="99"/>
      <c r="H479" s="235"/>
      <c r="I479" s="236"/>
      <c r="J479" s="254" t="str">
        <f t="shared" si="6"/>
        <v/>
      </c>
      <c r="K479" s="255"/>
      <c r="L479" s="255"/>
      <c r="M479" s="123"/>
      <c r="N479" s="123" t="str">
        <f t="shared" si="7"/>
        <v/>
      </c>
      <c r="O479" s="123" t="str">
        <f t="shared" si="8"/>
        <v/>
      </c>
      <c r="P479" s="123" t="str">
        <f t="shared" si="9"/>
        <v/>
      </c>
      <c r="Q479" s="123"/>
      <c r="R479" s="123"/>
      <c r="S479" s="123"/>
      <c r="T479" s="123"/>
      <c r="U479" s="123"/>
      <c r="V479" s="123"/>
      <c r="W479" s="123"/>
    </row>
    <row r="480" spans="1:23" ht="16.5" thickBot="1">
      <c r="A480" s="252">
        <v>47</v>
      </c>
      <c r="B480" s="253"/>
      <c r="C480" s="193"/>
      <c r="D480" s="195"/>
      <c r="E480" s="233"/>
      <c r="F480" s="234"/>
      <c r="G480" s="99"/>
      <c r="H480" s="235"/>
      <c r="I480" s="236"/>
      <c r="J480" s="254" t="str">
        <f t="shared" si="6"/>
        <v/>
      </c>
      <c r="K480" s="255"/>
      <c r="L480" s="255"/>
      <c r="M480" s="123"/>
      <c r="N480" s="123" t="str">
        <f t="shared" si="7"/>
        <v/>
      </c>
      <c r="O480" s="123" t="str">
        <f t="shared" si="8"/>
        <v/>
      </c>
      <c r="P480" s="123" t="str">
        <f t="shared" si="9"/>
        <v/>
      </c>
      <c r="Q480" s="123"/>
      <c r="R480" s="123"/>
      <c r="S480" s="123"/>
      <c r="T480" s="123"/>
      <c r="U480" s="123"/>
      <c r="V480" s="123"/>
      <c r="W480" s="123"/>
    </row>
    <row r="481" spans="1:23" ht="16.5" thickBot="1">
      <c r="A481" s="252">
        <v>48</v>
      </c>
      <c r="B481" s="253"/>
      <c r="C481" s="193"/>
      <c r="D481" s="195"/>
      <c r="E481" s="233"/>
      <c r="F481" s="234"/>
      <c r="G481" s="99"/>
      <c r="H481" s="235"/>
      <c r="I481" s="236"/>
      <c r="J481" s="254" t="str">
        <f t="shared" si="6"/>
        <v/>
      </c>
      <c r="K481" s="255"/>
      <c r="L481" s="255"/>
      <c r="M481" s="123"/>
      <c r="N481" s="123" t="str">
        <f t="shared" si="7"/>
        <v/>
      </c>
      <c r="O481" s="123" t="str">
        <f t="shared" si="8"/>
        <v/>
      </c>
      <c r="P481" s="123" t="str">
        <f t="shared" si="9"/>
        <v/>
      </c>
      <c r="Q481" s="123"/>
      <c r="R481" s="123"/>
      <c r="S481" s="123"/>
      <c r="T481" s="123"/>
      <c r="U481" s="123"/>
      <c r="V481" s="123"/>
      <c r="W481" s="123"/>
    </row>
    <row r="482" spans="1:23" ht="16.5" thickBot="1">
      <c r="A482" s="252">
        <v>49</v>
      </c>
      <c r="B482" s="253"/>
      <c r="C482" s="193"/>
      <c r="D482" s="195"/>
      <c r="E482" s="233"/>
      <c r="F482" s="234"/>
      <c r="G482" s="99"/>
      <c r="H482" s="235"/>
      <c r="I482" s="236"/>
      <c r="J482" s="254" t="str">
        <f t="shared" si="6"/>
        <v/>
      </c>
      <c r="K482" s="255"/>
      <c r="L482" s="255"/>
      <c r="M482" s="123"/>
      <c r="N482" s="123" t="str">
        <f t="shared" si="7"/>
        <v/>
      </c>
      <c r="O482" s="123" t="str">
        <f t="shared" si="8"/>
        <v/>
      </c>
      <c r="P482" s="123" t="str">
        <f t="shared" si="9"/>
        <v/>
      </c>
      <c r="Q482" s="123"/>
      <c r="R482" s="123"/>
      <c r="S482" s="123"/>
      <c r="T482" s="123"/>
      <c r="U482" s="123"/>
      <c r="V482" s="123"/>
      <c r="W482" s="123"/>
    </row>
    <row r="483" spans="1:23" ht="15.75">
      <c r="A483" s="252">
        <v>50</v>
      </c>
      <c r="B483" s="253"/>
      <c r="C483" s="238"/>
      <c r="D483" s="239"/>
      <c r="E483" s="238"/>
      <c r="F483" s="239"/>
      <c r="G483" s="99"/>
      <c r="H483" s="240"/>
      <c r="I483" s="241"/>
      <c r="J483" s="254" t="str">
        <f t="shared" si="6"/>
        <v/>
      </c>
      <c r="K483" s="255"/>
      <c r="L483" s="255"/>
      <c r="M483" s="123"/>
      <c r="N483" s="123" t="str">
        <f t="shared" si="7"/>
        <v/>
      </c>
      <c r="O483" s="123" t="str">
        <f t="shared" si="8"/>
        <v/>
      </c>
      <c r="P483" s="123" t="str">
        <f t="shared" si="9"/>
        <v/>
      </c>
      <c r="Q483" s="123"/>
      <c r="R483" s="123"/>
      <c r="S483" s="123"/>
      <c r="T483" s="123"/>
      <c r="U483" s="123"/>
      <c r="V483" s="123"/>
      <c r="W483" s="123"/>
    </row>
    <row r="484" spans="1:23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</row>
    <row r="487" spans="1:23">
      <c r="C487" s="126" t="s">
        <v>0</v>
      </c>
      <c r="D487" s="126" t="s">
        <v>1</v>
      </c>
      <c r="E487" s="126" t="s">
        <v>2</v>
      </c>
      <c r="F487" s="126" t="s">
        <v>3</v>
      </c>
      <c r="G487" s="126" t="s">
        <v>4</v>
      </c>
      <c r="H487" s="127" t="s">
        <v>122</v>
      </c>
    </row>
    <row r="488" spans="1:23">
      <c r="C488" s="123" t="s">
        <v>12</v>
      </c>
      <c r="D488" s="123" t="s">
        <v>5</v>
      </c>
      <c r="E488" s="123" t="s">
        <v>6</v>
      </c>
      <c r="F488" s="128">
        <v>43466</v>
      </c>
      <c r="G488" s="123" t="s">
        <v>7</v>
      </c>
      <c r="H488" s="127" t="s">
        <v>123</v>
      </c>
    </row>
    <row r="489" spans="1:23">
      <c r="C489" s="123" t="s">
        <v>17</v>
      </c>
      <c r="D489" s="123" t="s">
        <v>8</v>
      </c>
      <c r="E489" s="123" t="s">
        <v>9</v>
      </c>
      <c r="F489" s="128">
        <v>43497</v>
      </c>
      <c r="G489" s="123" t="s">
        <v>10</v>
      </c>
      <c r="H489" s="127" t="s">
        <v>124</v>
      </c>
    </row>
    <row r="490" spans="1:23">
      <c r="C490" s="123" t="s">
        <v>20</v>
      </c>
      <c r="D490" s="123" t="s">
        <v>13</v>
      </c>
      <c r="E490" s="123" t="s">
        <v>14</v>
      </c>
      <c r="F490" s="128">
        <v>43525</v>
      </c>
      <c r="G490" s="123" t="s">
        <v>15</v>
      </c>
      <c r="H490" s="127" t="s">
        <v>125</v>
      </c>
    </row>
    <row r="491" spans="1:23">
      <c r="C491" s="123" t="s">
        <v>24</v>
      </c>
      <c r="D491" s="123" t="s">
        <v>18</v>
      </c>
      <c r="E491" s="123"/>
      <c r="F491" s="128">
        <v>43556</v>
      </c>
      <c r="G491" s="123" t="s">
        <v>19</v>
      </c>
      <c r="H491" s="127" t="s">
        <v>126</v>
      </c>
    </row>
    <row r="492" spans="1:23">
      <c r="D492" s="123" t="s">
        <v>21</v>
      </c>
      <c r="E492" s="123"/>
      <c r="F492" s="128">
        <v>43586</v>
      </c>
      <c r="G492" s="123" t="s">
        <v>22</v>
      </c>
      <c r="H492" s="127" t="s">
        <v>127</v>
      </c>
    </row>
    <row r="493" spans="1:23">
      <c r="D493" s="123" t="s">
        <v>25</v>
      </c>
      <c r="E493" s="123"/>
      <c r="F493" s="128">
        <v>43617</v>
      </c>
      <c r="H493" s="127" t="s">
        <v>128</v>
      </c>
    </row>
    <row r="494" spans="1:23">
      <c r="D494" s="123" t="s">
        <v>26</v>
      </c>
      <c r="E494" s="123"/>
      <c r="F494" s="128">
        <v>43647</v>
      </c>
      <c r="H494" s="127" t="s">
        <v>129</v>
      </c>
    </row>
    <row r="495" spans="1:23">
      <c r="D495" s="123" t="s">
        <v>28</v>
      </c>
      <c r="E495" s="123"/>
      <c r="F495" s="128">
        <v>43678</v>
      </c>
      <c r="H495" s="127" t="s">
        <v>130</v>
      </c>
    </row>
    <row r="496" spans="1:23">
      <c r="D496" s="123" t="s">
        <v>29</v>
      </c>
      <c r="E496" s="123"/>
      <c r="F496" s="128">
        <v>43709</v>
      </c>
      <c r="H496" s="127" t="s">
        <v>131</v>
      </c>
    </row>
    <row r="497" spans="4:8">
      <c r="D497" s="123" t="s">
        <v>33</v>
      </c>
      <c r="E497" s="123"/>
      <c r="F497" s="128">
        <v>43739</v>
      </c>
      <c r="H497" s="127" t="s">
        <v>132</v>
      </c>
    </row>
    <row r="498" spans="4:8">
      <c r="D498" s="123" t="s">
        <v>34</v>
      </c>
      <c r="E498" s="123"/>
      <c r="F498" s="128">
        <v>43770</v>
      </c>
      <c r="H498" s="127" t="s">
        <v>133</v>
      </c>
    </row>
    <row r="499" spans="4:8">
      <c r="D499" s="123" t="s">
        <v>37</v>
      </c>
      <c r="E499" s="123"/>
      <c r="F499" s="128">
        <v>43800</v>
      </c>
      <c r="H499" s="127" t="s">
        <v>134</v>
      </c>
    </row>
    <row r="500" spans="4:8">
      <c r="D500" s="123" t="s">
        <v>38</v>
      </c>
      <c r="E500" s="123"/>
      <c r="F500" s="128">
        <v>43831</v>
      </c>
      <c r="H500" s="127" t="s">
        <v>135</v>
      </c>
    </row>
    <row r="501" spans="4:8">
      <c r="D501" s="123" t="s">
        <v>39</v>
      </c>
      <c r="E501" s="123"/>
      <c r="F501" s="128">
        <v>43862</v>
      </c>
      <c r="H501" s="127" t="s">
        <v>136</v>
      </c>
    </row>
    <row r="502" spans="4:8">
      <c r="D502" s="123" t="s">
        <v>40</v>
      </c>
      <c r="E502" s="123"/>
      <c r="F502" s="128">
        <v>43891</v>
      </c>
      <c r="H502" s="127" t="s">
        <v>137</v>
      </c>
    </row>
    <row r="503" spans="4:8">
      <c r="D503" s="123" t="s">
        <v>42</v>
      </c>
      <c r="E503" s="123"/>
      <c r="F503" s="128">
        <v>43922</v>
      </c>
      <c r="H503" s="127" t="s">
        <v>138</v>
      </c>
    </row>
    <row r="504" spans="4:8">
      <c r="D504" s="123" t="s">
        <v>43</v>
      </c>
      <c r="E504" s="123"/>
      <c r="F504" s="128">
        <v>43952</v>
      </c>
      <c r="H504" s="127" t="s">
        <v>139</v>
      </c>
    </row>
    <row r="505" spans="4:8">
      <c r="D505" s="123" t="s">
        <v>45</v>
      </c>
      <c r="E505" s="123"/>
      <c r="F505" s="128">
        <v>43983</v>
      </c>
      <c r="H505" s="127" t="s">
        <v>140</v>
      </c>
    </row>
    <row r="506" spans="4:8">
      <c r="D506" s="123" t="s">
        <v>46</v>
      </c>
      <c r="E506" s="123"/>
      <c r="F506" s="128">
        <v>44013</v>
      </c>
      <c r="H506" s="127" t="s">
        <v>141</v>
      </c>
    </row>
    <row r="507" spans="4:8">
      <c r="D507" s="123" t="s">
        <v>49</v>
      </c>
      <c r="E507" s="123"/>
      <c r="F507" s="128">
        <v>44044</v>
      </c>
      <c r="H507" s="127" t="s">
        <v>142</v>
      </c>
    </row>
    <row r="508" spans="4:8">
      <c r="D508" s="123" t="s">
        <v>50</v>
      </c>
      <c r="E508" s="123"/>
      <c r="F508" s="128">
        <v>44075</v>
      </c>
      <c r="H508" s="127" t="s">
        <v>143</v>
      </c>
    </row>
    <row r="509" spans="4:8">
      <c r="D509" s="123" t="s">
        <v>52</v>
      </c>
      <c r="E509" s="123"/>
      <c r="F509" s="128">
        <v>44105</v>
      </c>
      <c r="H509" s="127" t="s">
        <v>144</v>
      </c>
    </row>
    <row r="510" spans="4:8">
      <c r="D510" s="123" t="s">
        <v>53</v>
      </c>
      <c r="E510" s="123"/>
      <c r="F510" s="128">
        <v>44136</v>
      </c>
      <c r="H510" s="127" t="s">
        <v>145</v>
      </c>
    </row>
    <row r="511" spans="4:8">
      <c r="D511" s="123" t="s">
        <v>55</v>
      </c>
      <c r="E511" s="123"/>
      <c r="F511" s="128">
        <v>44166</v>
      </c>
      <c r="H511" s="127" t="s">
        <v>146</v>
      </c>
    </row>
    <row r="512" spans="4:8">
      <c r="D512" s="123" t="s">
        <v>56</v>
      </c>
      <c r="E512" s="123"/>
      <c r="F512" s="128">
        <v>44197</v>
      </c>
      <c r="H512" s="127" t="s">
        <v>147</v>
      </c>
    </row>
    <row r="513" spans="4:8">
      <c r="D513" s="123" t="s">
        <v>57</v>
      </c>
      <c r="E513" s="123"/>
      <c r="F513" s="128">
        <v>44228</v>
      </c>
      <c r="H513" s="127" t="s">
        <v>148</v>
      </c>
    </row>
    <row r="514" spans="4:8">
      <c r="D514" s="123" t="s">
        <v>59</v>
      </c>
      <c r="E514" s="123"/>
      <c r="F514" s="128">
        <v>44256</v>
      </c>
      <c r="H514" s="127" t="s">
        <v>149</v>
      </c>
    </row>
    <row r="515" spans="4:8">
      <c r="F515" s="128">
        <v>44287</v>
      </c>
      <c r="H515" s="127" t="s">
        <v>150</v>
      </c>
    </row>
    <row r="516" spans="4:8">
      <c r="F516" s="128">
        <v>44317</v>
      </c>
      <c r="H516" s="127" t="s">
        <v>151</v>
      </c>
    </row>
    <row r="517" spans="4:8">
      <c r="F517" s="128">
        <v>44348</v>
      </c>
      <c r="H517" s="127" t="s">
        <v>152</v>
      </c>
    </row>
    <row r="518" spans="4:8">
      <c r="F518" s="128">
        <v>44378</v>
      </c>
      <c r="H518" s="127" t="s">
        <v>153</v>
      </c>
    </row>
    <row r="519" spans="4:8">
      <c r="F519" s="128">
        <v>44409</v>
      </c>
      <c r="H519" s="127" t="s">
        <v>154</v>
      </c>
    </row>
    <row r="520" spans="4:8">
      <c r="F520" s="128">
        <v>44440</v>
      </c>
      <c r="H520" s="127" t="s">
        <v>155</v>
      </c>
    </row>
    <row r="521" spans="4:8">
      <c r="F521" s="128">
        <v>44470</v>
      </c>
      <c r="H521" s="127" t="s">
        <v>156</v>
      </c>
    </row>
    <row r="522" spans="4:8">
      <c r="F522" s="128">
        <v>44501</v>
      </c>
      <c r="H522" s="127" t="s">
        <v>157</v>
      </c>
    </row>
    <row r="523" spans="4:8">
      <c r="F523" s="128">
        <v>44531</v>
      </c>
      <c r="H523" s="127" t="s">
        <v>158</v>
      </c>
    </row>
    <row r="524" spans="4:8">
      <c r="F524" s="128">
        <v>44562</v>
      </c>
      <c r="H524" s="127" t="s">
        <v>159</v>
      </c>
    </row>
    <row r="525" spans="4:8">
      <c r="F525" s="128">
        <v>44593</v>
      </c>
      <c r="H525" s="127" t="s">
        <v>160</v>
      </c>
    </row>
    <row r="526" spans="4:8">
      <c r="F526" s="128">
        <v>44621</v>
      </c>
      <c r="H526" s="127" t="s">
        <v>161</v>
      </c>
    </row>
    <row r="527" spans="4:8">
      <c r="F527" s="128">
        <v>44652</v>
      </c>
      <c r="H527" s="127" t="s">
        <v>162</v>
      </c>
    </row>
    <row r="528" spans="4:8">
      <c r="F528" s="128">
        <v>44682</v>
      </c>
      <c r="H528" s="127" t="s">
        <v>163</v>
      </c>
    </row>
    <row r="529" spans="6:8">
      <c r="F529" s="128">
        <v>44713</v>
      </c>
      <c r="H529" s="127" t="s">
        <v>164</v>
      </c>
    </row>
    <row r="530" spans="6:8">
      <c r="F530" s="128">
        <v>44743</v>
      </c>
      <c r="H530" s="127" t="s">
        <v>165</v>
      </c>
    </row>
    <row r="531" spans="6:8">
      <c r="F531" s="128">
        <v>44774</v>
      </c>
      <c r="H531" s="127" t="s">
        <v>166</v>
      </c>
    </row>
    <row r="532" spans="6:8">
      <c r="F532" s="128">
        <v>44805</v>
      </c>
      <c r="H532" s="127" t="s">
        <v>167</v>
      </c>
    </row>
    <row r="533" spans="6:8">
      <c r="F533" s="128">
        <v>44835</v>
      </c>
      <c r="H533" s="127" t="s">
        <v>168</v>
      </c>
    </row>
    <row r="534" spans="6:8">
      <c r="F534" s="128">
        <v>44866</v>
      </c>
      <c r="H534" s="127" t="s">
        <v>169</v>
      </c>
    </row>
    <row r="535" spans="6:8">
      <c r="F535" s="128">
        <v>44896</v>
      </c>
      <c r="H535" s="127" t="s">
        <v>170</v>
      </c>
    </row>
    <row r="536" spans="6:8">
      <c r="F536" s="128">
        <v>44927</v>
      </c>
      <c r="H536" s="127" t="s">
        <v>171</v>
      </c>
    </row>
    <row r="537" spans="6:8">
      <c r="F537" s="128">
        <v>44958</v>
      </c>
      <c r="H537" s="127" t="s">
        <v>172</v>
      </c>
    </row>
    <row r="538" spans="6:8">
      <c r="F538" s="128">
        <v>44986</v>
      </c>
      <c r="H538" s="127" t="s">
        <v>173</v>
      </c>
    </row>
    <row r="539" spans="6:8">
      <c r="F539" s="128">
        <v>45017</v>
      </c>
      <c r="H539" s="127" t="s">
        <v>174</v>
      </c>
    </row>
    <row r="540" spans="6:8">
      <c r="F540" s="128">
        <v>45047</v>
      </c>
      <c r="H540" s="127" t="s">
        <v>175</v>
      </c>
    </row>
    <row r="541" spans="6:8">
      <c r="F541" s="128">
        <v>45078</v>
      </c>
      <c r="H541" s="127" t="s">
        <v>176</v>
      </c>
    </row>
    <row r="542" spans="6:8">
      <c r="F542" s="128">
        <v>45108</v>
      </c>
      <c r="H542" s="127" t="s">
        <v>177</v>
      </c>
    </row>
    <row r="543" spans="6:8">
      <c r="F543" s="128">
        <v>45139</v>
      </c>
      <c r="H543" s="127" t="s">
        <v>178</v>
      </c>
    </row>
    <row r="544" spans="6:8">
      <c r="F544" s="128">
        <v>45170</v>
      </c>
      <c r="H544" s="127" t="s">
        <v>179</v>
      </c>
    </row>
    <row r="545" spans="6:8">
      <c r="F545" s="128">
        <v>45200</v>
      </c>
      <c r="H545" s="127" t="s">
        <v>180</v>
      </c>
    </row>
    <row r="546" spans="6:8">
      <c r="F546" s="128">
        <v>45231</v>
      </c>
      <c r="H546" s="127" t="s">
        <v>181</v>
      </c>
    </row>
    <row r="547" spans="6:8">
      <c r="F547" s="128">
        <v>45261</v>
      </c>
      <c r="H547" s="127" t="s">
        <v>182</v>
      </c>
    </row>
    <row r="548" spans="6:8">
      <c r="F548" s="128">
        <v>45292</v>
      </c>
      <c r="H548" s="127" t="s">
        <v>183</v>
      </c>
    </row>
    <row r="549" spans="6:8">
      <c r="F549" s="128">
        <v>45323</v>
      </c>
      <c r="H549" s="127" t="s">
        <v>184</v>
      </c>
    </row>
    <row r="550" spans="6:8">
      <c r="F550" s="128">
        <v>45352</v>
      </c>
      <c r="H550" s="127" t="s">
        <v>185</v>
      </c>
    </row>
    <row r="551" spans="6:8">
      <c r="F551" s="128">
        <v>45383</v>
      </c>
      <c r="H551" s="127" t="s">
        <v>186</v>
      </c>
    </row>
    <row r="552" spans="6:8">
      <c r="F552" s="128">
        <v>45413</v>
      </c>
      <c r="H552" s="127" t="s">
        <v>187</v>
      </c>
    </row>
    <row r="553" spans="6:8">
      <c r="F553" s="128">
        <v>45444</v>
      </c>
      <c r="H553" s="127" t="s">
        <v>188</v>
      </c>
    </row>
    <row r="554" spans="6:8">
      <c r="F554" s="128">
        <v>45474</v>
      </c>
      <c r="H554" s="127" t="s">
        <v>189</v>
      </c>
    </row>
    <row r="555" spans="6:8">
      <c r="F555" s="128">
        <v>45505</v>
      </c>
      <c r="H555" s="127" t="s">
        <v>190</v>
      </c>
    </row>
    <row r="556" spans="6:8">
      <c r="F556" s="128">
        <v>45536</v>
      </c>
      <c r="H556" s="127" t="s">
        <v>191</v>
      </c>
    </row>
    <row r="557" spans="6:8">
      <c r="F557" s="128">
        <v>45566</v>
      </c>
      <c r="H557" s="127" t="s">
        <v>192</v>
      </c>
    </row>
    <row r="558" spans="6:8">
      <c r="F558" s="128">
        <v>45597</v>
      </c>
      <c r="H558" s="127" t="s">
        <v>193</v>
      </c>
    </row>
    <row r="559" spans="6:8">
      <c r="F559" s="128">
        <v>45627</v>
      </c>
      <c r="H559" s="127" t="s">
        <v>194</v>
      </c>
    </row>
    <row r="560" spans="6:8">
      <c r="F560" s="128">
        <v>45658</v>
      </c>
      <c r="H560" s="127" t="s">
        <v>195</v>
      </c>
    </row>
    <row r="561" spans="6:8">
      <c r="F561" s="128">
        <v>45689</v>
      </c>
      <c r="H561" s="127" t="s">
        <v>196</v>
      </c>
    </row>
    <row r="562" spans="6:8">
      <c r="F562" s="128">
        <v>45717</v>
      </c>
      <c r="H562" s="127" t="s">
        <v>197</v>
      </c>
    </row>
    <row r="563" spans="6:8">
      <c r="F563" s="128">
        <v>45748</v>
      </c>
      <c r="H563" s="127" t="s">
        <v>198</v>
      </c>
    </row>
    <row r="564" spans="6:8">
      <c r="F564" s="128">
        <v>45778</v>
      </c>
      <c r="H564" s="127" t="s">
        <v>199</v>
      </c>
    </row>
    <row r="565" spans="6:8">
      <c r="F565" s="128">
        <v>45809</v>
      </c>
      <c r="H565" s="127" t="s">
        <v>200</v>
      </c>
    </row>
    <row r="566" spans="6:8">
      <c r="F566" s="128">
        <v>45839</v>
      </c>
      <c r="H566" s="127" t="s">
        <v>201</v>
      </c>
    </row>
    <row r="567" spans="6:8">
      <c r="F567" s="128">
        <v>45870</v>
      </c>
      <c r="H567" s="127" t="s">
        <v>202</v>
      </c>
    </row>
    <row r="568" spans="6:8">
      <c r="F568" s="128">
        <v>45901</v>
      </c>
      <c r="H568" s="127" t="s">
        <v>203</v>
      </c>
    </row>
    <row r="569" spans="6:8">
      <c r="F569" s="128">
        <v>45931</v>
      </c>
      <c r="H569" s="127" t="s">
        <v>204</v>
      </c>
    </row>
    <row r="570" spans="6:8">
      <c r="F570" s="128">
        <v>45962</v>
      </c>
      <c r="H570" s="127" t="s">
        <v>205</v>
      </c>
    </row>
    <row r="571" spans="6:8">
      <c r="F571" s="128">
        <v>45992</v>
      </c>
      <c r="H571" s="127" t="s">
        <v>206</v>
      </c>
    </row>
    <row r="572" spans="6:8">
      <c r="H572" s="127" t="s">
        <v>207</v>
      </c>
    </row>
    <row r="573" spans="6:8">
      <c r="H573" s="127" t="s">
        <v>208</v>
      </c>
    </row>
    <row r="574" spans="6:8">
      <c r="H574" s="127" t="s">
        <v>209</v>
      </c>
    </row>
    <row r="575" spans="6:8">
      <c r="H575" s="127" t="s">
        <v>210</v>
      </c>
    </row>
    <row r="576" spans="6:8">
      <c r="H576" s="127" t="s">
        <v>211</v>
      </c>
    </row>
    <row r="577" spans="8:8">
      <c r="H577" s="127" t="s">
        <v>212</v>
      </c>
    </row>
    <row r="578" spans="8:8">
      <c r="H578" s="127" t="s">
        <v>213</v>
      </c>
    </row>
    <row r="579" spans="8:8">
      <c r="H579" s="127" t="s">
        <v>214</v>
      </c>
    </row>
    <row r="580" spans="8:8">
      <c r="H580" s="127" t="s">
        <v>215</v>
      </c>
    </row>
    <row r="581" spans="8:8">
      <c r="H581" s="127" t="s">
        <v>216</v>
      </c>
    </row>
    <row r="582" spans="8:8">
      <c r="H582" s="127" t="s">
        <v>217</v>
      </c>
    </row>
    <row r="583" spans="8:8">
      <c r="H583" s="127" t="s">
        <v>218</v>
      </c>
    </row>
    <row r="584" spans="8:8">
      <c r="H584" s="127" t="s">
        <v>219</v>
      </c>
    </row>
    <row r="585" spans="8:8">
      <c r="H585" s="127" t="s">
        <v>220</v>
      </c>
    </row>
    <row r="586" spans="8:8">
      <c r="H586" s="127" t="s">
        <v>221</v>
      </c>
    </row>
    <row r="587" spans="8:8">
      <c r="H587" s="127" t="s">
        <v>222</v>
      </c>
    </row>
    <row r="588" spans="8:8">
      <c r="H588" s="127" t="s">
        <v>223</v>
      </c>
    </row>
    <row r="589" spans="8:8">
      <c r="H589" s="127" t="s">
        <v>224</v>
      </c>
    </row>
    <row r="590" spans="8:8">
      <c r="H590" s="127" t="s">
        <v>225</v>
      </c>
    </row>
    <row r="591" spans="8:8">
      <c r="H591" s="127" t="s">
        <v>226</v>
      </c>
    </row>
    <row r="592" spans="8:8">
      <c r="H592" s="127" t="s">
        <v>227</v>
      </c>
    </row>
    <row r="593" spans="8:8">
      <c r="H593" s="127" t="s">
        <v>228</v>
      </c>
    </row>
    <row r="594" spans="8:8">
      <c r="H594" s="127" t="s">
        <v>229</v>
      </c>
    </row>
    <row r="595" spans="8:8">
      <c r="H595" s="127" t="s">
        <v>230</v>
      </c>
    </row>
    <row r="596" spans="8:8">
      <c r="H596" s="127" t="s">
        <v>231</v>
      </c>
    </row>
    <row r="597" spans="8:8">
      <c r="H597" s="127" t="s">
        <v>232</v>
      </c>
    </row>
    <row r="598" spans="8:8">
      <c r="H598" s="127" t="s">
        <v>233</v>
      </c>
    </row>
    <row r="599" spans="8:8">
      <c r="H599" s="127" t="s">
        <v>234</v>
      </c>
    </row>
    <row r="600" spans="8:8">
      <c r="H600" s="127" t="s">
        <v>235</v>
      </c>
    </row>
    <row r="601" spans="8:8">
      <c r="H601" s="127" t="s">
        <v>236</v>
      </c>
    </row>
    <row r="602" spans="8:8">
      <c r="H602" s="127" t="s">
        <v>237</v>
      </c>
    </row>
    <row r="603" spans="8:8">
      <c r="H603" s="127" t="s">
        <v>238</v>
      </c>
    </row>
    <row r="604" spans="8:8">
      <c r="H604" s="127" t="s">
        <v>239</v>
      </c>
    </row>
    <row r="605" spans="8:8">
      <c r="H605" s="127" t="s">
        <v>240</v>
      </c>
    </row>
    <row r="606" spans="8:8">
      <c r="H606" s="127" t="s">
        <v>241</v>
      </c>
    </row>
    <row r="607" spans="8:8">
      <c r="H607" s="127" t="s">
        <v>242</v>
      </c>
    </row>
    <row r="608" spans="8:8">
      <c r="H608" s="127" t="s">
        <v>243</v>
      </c>
    </row>
    <row r="609" spans="8:8">
      <c r="H609" s="127" t="s">
        <v>244</v>
      </c>
    </row>
    <row r="610" spans="8:8">
      <c r="H610" s="127" t="s">
        <v>245</v>
      </c>
    </row>
    <row r="611" spans="8:8">
      <c r="H611" s="127" t="s">
        <v>246</v>
      </c>
    </row>
    <row r="612" spans="8:8">
      <c r="H612" s="127" t="s">
        <v>247</v>
      </c>
    </row>
    <row r="613" spans="8:8">
      <c r="H613" s="127" t="s">
        <v>248</v>
      </c>
    </row>
    <row r="614" spans="8:8">
      <c r="H614" s="127" t="s">
        <v>249</v>
      </c>
    </row>
    <row r="615" spans="8:8">
      <c r="H615" s="127" t="s">
        <v>250</v>
      </c>
    </row>
    <row r="616" spans="8:8">
      <c r="H616" s="127" t="s">
        <v>251</v>
      </c>
    </row>
    <row r="617" spans="8:8">
      <c r="H617" s="127" t="s">
        <v>252</v>
      </c>
    </row>
    <row r="618" spans="8:8">
      <c r="H618" s="127" t="s">
        <v>253</v>
      </c>
    </row>
    <row r="619" spans="8:8">
      <c r="H619" s="127" t="s">
        <v>254</v>
      </c>
    </row>
    <row r="620" spans="8:8">
      <c r="H620" s="127" t="s">
        <v>255</v>
      </c>
    </row>
    <row r="621" spans="8:8">
      <c r="H621" s="127" t="s">
        <v>256</v>
      </c>
    </row>
    <row r="622" spans="8:8">
      <c r="H622" s="127" t="s">
        <v>257</v>
      </c>
    </row>
    <row r="623" spans="8:8">
      <c r="H623" s="127" t="s">
        <v>258</v>
      </c>
    </row>
    <row r="624" spans="8:8">
      <c r="H624" s="127" t="s">
        <v>259</v>
      </c>
    </row>
    <row r="625" spans="8:8">
      <c r="H625" s="127" t="s">
        <v>260</v>
      </c>
    </row>
    <row r="626" spans="8:8">
      <c r="H626" s="127" t="s">
        <v>261</v>
      </c>
    </row>
    <row r="627" spans="8:8">
      <c r="H627" s="127" t="s">
        <v>262</v>
      </c>
    </row>
    <row r="628" spans="8:8">
      <c r="H628" s="127" t="s">
        <v>263</v>
      </c>
    </row>
    <row r="629" spans="8:8">
      <c r="H629" s="127" t="s">
        <v>264</v>
      </c>
    </row>
    <row r="630" spans="8:8">
      <c r="H630" s="127" t="s">
        <v>265</v>
      </c>
    </row>
    <row r="631" spans="8:8">
      <c r="H631" s="127" t="s">
        <v>266</v>
      </c>
    </row>
    <row r="632" spans="8:8">
      <c r="H632" s="127" t="s">
        <v>267</v>
      </c>
    </row>
    <row r="633" spans="8:8">
      <c r="H633" s="127" t="s">
        <v>268</v>
      </c>
    </row>
    <row r="634" spans="8:8">
      <c r="H634" s="127" t="s">
        <v>269</v>
      </c>
    </row>
    <row r="635" spans="8:8">
      <c r="H635" s="127" t="s">
        <v>270</v>
      </c>
    </row>
    <row r="636" spans="8:8">
      <c r="H636" s="127" t="s">
        <v>271</v>
      </c>
    </row>
    <row r="637" spans="8:8">
      <c r="H637" s="127" t="s">
        <v>272</v>
      </c>
    </row>
    <row r="638" spans="8:8">
      <c r="H638" s="127" t="s">
        <v>273</v>
      </c>
    </row>
    <row r="639" spans="8:8">
      <c r="H639" s="127" t="s">
        <v>274</v>
      </c>
    </row>
    <row r="640" spans="8:8">
      <c r="H640" s="127" t="s">
        <v>275</v>
      </c>
    </row>
    <row r="641" spans="8:8">
      <c r="H641" s="127" t="s">
        <v>276</v>
      </c>
    </row>
    <row r="642" spans="8:8">
      <c r="H642" s="127" t="s">
        <v>277</v>
      </c>
    </row>
    <row r="643" spans="8:8">
      <c r="H643" s="127" t="s">
        <v>278</v>
      </c>
    </row>
    <row r="644" spans="8:8">
      <c r="H644" s="127" t="s">
        <v>279</v>
      </c>
    </row>
    <row r="645" spans="8:8">
      <c r="H645" s="127" t="s">
        <v>280</v>
      </c>
    </row>
    <row r="646" spans="8:8">
      <c r="H646" s="127" t="s">
        <v>281</v>
      </c>
    </row>
    <row r="647" spans="8:8">
      <c r="H647" s="127" t="s">
        <v>282</v>
      </c>
    </row>
    <row r="648" spans="8:8">
      <c r="H648" s="127" t="s">
        <v>283</v>
      </c>
    </row>
    <row r="649" spans="8:8">
      <c r="H649" s="127" t="s">
        <v>284</v>
      </c>
    </row>
    <row r="650" spans="8:8">
      <c r="H650" s="127" t="s">
        <v>285</v>
      </c>
    </row>
    <row r="651" spans="8:8">
      <c r="H651" s="127" t="s">
        <v>286</v>
      </c>
    </row>
    <row r="652" spans="8:8">
      <c r="H652" s="127" t="s">
        <v>287</v>
      </c>
    </row>
    <row r="653" spans="8:8">
      <c r="H653" s="127" t="s">
        <v>288</v>
      </c>
    </row>
    <row r="654" spans="8:8">
      <c r="H654" s="127" t="s">
        <v>289</v>
      </c>
    </row>
    <row r="655" spans="8:8">
      <c r="H655" s="127" t="s">
        <v>290</v>
      </c>
    </row>
    <row r="656" spans="8:8">
      <c r="H656" s="127" t="s">
        <v>291</v>
      </c>
    </row>
    <row r="657" spans="8:8">
      <c r="H657" s="127" t="s">
        <v>292</v>
      </c>
    </row>
    <row r="658" spans="8:8">
      <c r="H658" s="127" t="s">
        <v>293</v>
      </c>
    </row>
    <row r="659" spans="8:8">
      <c r="H659" s="127" t="s">
        <v>294</v>
      </c>
    </row>
    <row r="660" spans="8:8">
      <c r="H660" s="127" t="s">
        <v>295</v>
      </c>
    </row>
    <row r="661" spans="8:8">
      <c r="H661" s="127" t="s">
        <v>296</v>
      </c>
    </row>
    <row r="662" spans="8:8">
      <c r="H662" s="127" t="s">
        <v>297</v>
      </c>
    </row>
    <row r="663" spans="8:8">
      <c r="H663" s="127" t="s">
        <v>298</v>
      </c>
    </row>
    <row r="664" spans="8:8">
      <c r="H664" s="127" t="s">
        <v>299</v>
      </c>
    </row>
    <row r="665" spans="8:8">
      <c r="H665" s="127" t="s">
        <v>300</v>
      </c>
    </row>
    <row r="666" spans="8:8">
      <c r="H666" s="127" t="s">
        <v>301</v>
      </c>
    </row>
    <row r="667" spans="8:8">
      <c r="H667" s="127" t="s">
        <v>302</v>
      </c>
    </row>
    <row r="668" spans="8:8">
      <c r="H668" s="127" t="s">
        <v>303</v>
      </c>
    </row>
    <row r="669" spans="8:8">
      <c r="H669" s="127" t="s">
        <v>304</v>
      </c>
    </row>
    <row r="670" spans="8:8">
      <c r="H670" s="127" t="s">
        <v>305</v>
      </c>
    </row>
    <row r="671" spans="8:8">
      <c r="H671" s="127" t="s">
        <v>306</v>
      </c>
    </row>
    <row r="672" spans="8:8">
      <c r="H672" s="127" t="s">
        <v>307</v>
      </c>
    </row>
    <row r="673" spans="8:8">
      <c r="H673" s="127" t="s">
        <v>308</v>
      </c>
    </row>
  </sheetData>
  <sheetProtection password="E907" sheet="1" objects="1" scenarios="1" selectLockedCells="1"/>
  <mergeCells count="903">
    <mergeCell ref="C72:D72"/>
    <mergeCell ref="E72:F72"/>
    <mergeCell ref="G72:I72"/>
    <mergeCell ref="C88:D88"/>
    <mergeCell ref="E88:F88"/>
    <mergeCell ref="G88:I88"/>
    <mergeCell ref="C11:D11"/>
    <mergeCell ref="C15:D15"/>
    <mergeCell ref="E15:F15"/>
    <mergeCell ref="G15:I15"/>
    <mergeCell ref="C81:I81"/>
    <mergeCell ref="C83:I83"/>
    <mergeCell ref="C61:J61"/>
    <mergeCell ref="C62:I62"/>
    <mergeCell ref="C63:I63"/>
    <mergeCell ref="C64:I64"/>
    <mergeCell ref="C65:I65"/>
    <mergeCell ref="C67:I67"/>
    <mergeCell ref="C47:I47"/>
    <mergeCell ref="C48:I48"/>
    <mergeCell ref="C49:I49"/>
    <mergeCell ref="C51:I51"/>
    <mergeCell ref="D58:J58"/>
    <mergeCell ref="C59:I59"/>
    <mergeCell ref="A482:B482"/>
    <mergeCell ref="C482:D482"/>
    <mergeCell ref="E482:F482"/>
    <mergeCell ref="H482:I482"/>
    <mergeCell ref="J482:L482"/>
    <mergeCell ref="A483:B483"/>
    <mergeCell ref="C483:D483"/>
    <mergeCell ref="E483:F483"/>
    <mergeCell ref="H483:I483"/>
    <mergeCell ref="J483:L483"/>
    <mergeCell ref="A480:B480"/>
    <mergeCell ref="C480:D480"/>
    <mergeCell ref="E480:F480"/>
    <mergeCell ref="H480:I480"/>
    <mergeCell ref="J480:L480"/>
    <mergeCell ref="A481:B481"/>
    <mergeCell ref="C481:D481"/>
    <mergeCell ref="E481:F481"/>
    <mergeCell ref="H481:I481"/>
    <mergeCell ref="J481:L481"/>
    <mergeCell ref="A478:B478"/>
    <mergeCell ref="C478:D478"/>
    <mergeCell ref="E478:F478"/>
    <mergeCell ref="H478:I478"/>
    <mergeCell ref="J478:L478"/>
    <mergeCell ref="A479:B479"/>
    <mergeCell ref="C479:D479"/>
    <mergeCell ref="E479:F479"/>
    <mergeCell ref="H479:I479"/>
    <mergeCell ref="J479:L479"/>
    <mergeCell ref="A476:B476"/>
    <mergeCell ref="C476:D476"/>
    <mergeCell ref="E476:F476"/>
    <mergeCell ref="H476:I476"/>
    <mergeCell ref="J476:L476"/>
    <mergeCell ref="A477:B477"/>
    <mergeCell ref="C477:D477"/>
    <mergeCell ref="E477:F477"/>
    <mergeCell ref="H477:I477"/>
    <mergeCell ref="J477:L477"/>
    <mergeCell ref="A474:B474"/>
    <mergeCell ref="C474:D474"/>
    <mergeCell ref="E474:F474"/>
    <mergeCell ref="H474:I474"/>
    <mergeCell ref="J474:L474"/>
    <mergeCell ref="A475:B475"/>
    <mergeCell ref="C475:D475"/>
    <mergeCell ref="E475:F475"/>
    <mergeCell ref="H475:I475"/>
    <mergeCell ref="J475:L475"/>
    <mergeCell ref="A472:B472"/>
    <mergeCell ref="C472:D472"/>
    <mergeCell ref="E472:F472"/>
    <mergeCell ref="H472:I472"/>
    <mergeCell ref="J472:L472"/>
    <mergeCell ref="A473:B473"/>
    <mergeCell ref="C473:D473"/>
    <mergeCell ref="E473:F473"/>
    <mergeCell ref="H473:I473"/>
    <mergeCell ref="J473:L473"/>
    <mergeCell ref="A470:B470"/>
    <mergeCell ref="C470:D470"/>
    <mergeCell ref="E470:F470"/>
    <mergeCell ref="H470:I470"/>
    <mergeCell ref="J470:L470"/>
    <mergeCell ref="A471:B471"/>
    <mergeCell ref="C471:D471"/>
    <mergeCell ref="E471:F471"/>
    <mergeCell ref="H471:I471"/>
    <mergeCell ref="J471:L471"/>
    <mergeCell ref="A468:B468"/>
    <mergeCell ref="C468:D468"/>
    <mergeCell ref="E468:F468"/>
    <mergeCell ref="H468:I468"/>
    <mergeCell ref="J468:L468"/>
    <mergeCell ref="A469:B469"/>
    <mergeCell ref="C469:D469"/>
    <mergeCell ref="E469:F469"/>
    <mergeCell ref="H469:I469"/>
    <mergeCell ref="J469:L469"/>
    <mergeCell ref="A466:B466"/>
    <mergeCell ref="C466:D466"/>
    <mergeCell ref="E466:F466"/>
    <mergeCell ref="H466:I466"/>
    <mergeCell ref="J466:L466"/>
    <mergeCell ref="A467:B467"/>
    <mergeCell ref="C467:D467"/>
    <mergeCell ref="E467:F467"/>
    <mergeCell ref="H467:I467"/>
    <mergeCell ref="J467:L467"/>
    <mergeCell ref="A464:B464"/>
    <mergeCell ref="C464:D464"/>
    <mergeCell ref="E464:F464"/>
    <mergeCell ref="H464:I464"/>
    <mergeCell ref="J464:L464"/>
    <mergeCell ref="A465:B465"/>
    <mergeCell ref="C465:D465"/>
    <mergeCell ref="E465:F465"/>
    <mergeCell ref="H465:I465"/>
    <mergeCell ref="J465:L465"/>
    <mergeCell ref="A462:B462"/>
    <mergeCell ref="C462:D462"/>
    <mergeCell ref="E462:F462"/>
    <mergeCell ref="H462:I462"/>
    <mergeCell ref="J462:L462"/>
    <mergeCell ref="A463:B463"/>
    <mergeCell ref="C463:D463"/>
    <mergeCell ref="E463:F463"/>
    <mergeCell ref="H463:I463"/>
    <mergeCell ref="J463:L463"/>
    <mergeCell ref="A460:B460"/>
    <mergeCell ref="C460:D460"/>
    <mergeCell ref="E460:F460"/>
    <mergeCell ref="H460:I460"/>
    <mergeCell ref="J460:L460"/>
    <mergeCell ref="A461:B461"/>
    <mergeCell ref="C461:D461"/>
    <mergeCell ref="E461:F461"/>
    <mergeCell ref="H461:I461"/>
    <mergeCell ref="J461:L461"/>
    <mergeCell ref="A458:B458"/>
    <mergeCell ref="C458:D458"/>
    <mergeCell ref="E458:F458"/>
    <mergeCell ref="H458:I458"/>
    <mergeCell ref="J458:L458"/>
    <mergeCell ref="A459:B459"/>
    <mergeCell ref="C459:D459"/>
    <mergeCell ref="E459:F459"/>
    <mergeCell ref="H459:I459"/>
    <mergeCell ref="J459:L459"/>
    <mergeCell ref="A456:B456"/>
    <mergeCell ref="C456:D456"/>
    <mergeCell ref="E456:F456"/>
    <mergeCell ref="H456:I456"/>
    <mergeCell ref="J456:L456"/>
    <mergeCell ref="A457:B457"/>
    <mergeCell ref="C457:D457"/>
    <mergeCell ref="E457:F457"/>
    <mergeCell ref="H457:I457"/>
    <mergeCell ref="J457:L457"/>
    <mergeCell ref="A454:B454"/>
    <mergeCell ref="C454:D454"/>
    <mergeCell ref="E454:F454"/>
    <mergeCell ref="H454:I454"/>
    <mergeCell ref="J454:L454"/>
    <mergeCell ref="A455:B455"/>
    <mergeCell ref="C455:D455"/>
    <mergeCell ref="E455:F455"/>
    <mergeCell ref="H455:I455"/>
    <mergeCell ref="J455:L455"/>
    <mergeCell ref="A452:B452"/>
    <mergeCell ref="C452:D452"/>
    <mergeCell ref="E452:F452"/>
    <mergeCell ref="H452:I452"/>
    <mergeCell ref="J452:L452"/>
    <mergeCell ref="A453:B453"/>
    <mergeCell ref="C453:D453"/>
    <mergeCell ref="E453:F453"/>
    <mergeCell ref="H453:I453"/>
    <mergeCell ref="J453:L453"/>
    <mergeCell ref="A450:B450"/>
    <mergeCell ref="C450:D450"/>
    <mergeCell ref="E450:F450"/>
    <mergeCell ref="H450:I450"/>
    <mergeCell ref="J450:L450"/>
    <mergeCell ref="A451:B451"/>
    <mergeCell ref="C451:D451"/>
    <mergeCell ref="E451:F451"/>
    <mergeCell ref="H451:I451"/>
    <mergeCell ref="J451:L451"/>
    <mergeCell ref="A448:B448"/>
    <mergeCell ref="C448:D448"/>
    <mergeCell ref="E448:F448"/>
    <mergeCell ref="H448:I448"/>
    <mergeCell ref="J448:L448"/>
    <mergeCell ref="A449:B449"/>
    <mergeCell ref="C449:D449"/>
    <mergeCell ref="E449:F449"/>
    <mergeCell ref="H449:I449"/>
    <mergeCell ref="J449:L449"/>
    <mergeCell ref="A446:B446"/>
    <mergeCell ref="C446:D446"/>
    <mergeCell ref="E446:F446"/>
    <mergeCell ref="H446:I446"/>
    <mergeCell ref="J446:L446"/>
    <mergeCell ref="A447:B447"/>
    <mergeCell ref="C447:D447"/>
    <mergeCell ref="E447:F447"/>
    <mergeCell ref="H447:I447"/>
    <mergeCell ref="J447:L447"/>
    <mergeCell ref="A444:B444"/>
    <mergeCell ref="C444:D444"/>
    <mergeCell ref="E444:F444"/>
    <mergeCell ref="H444:I444"/>
    <mergeCell ref="J444:L444"/>
    <mergeCell ref="A445:B445"/>
    <mergeCell ref="C445:D445"/>
    <mergeCell ref="E445:F445"/>
    <mergeCell ref="H445:I445"/>
    <mergeCell ref="J445:L445"/>
    <mergeCell ref="A442:B442"/>
    <mergeCell ref="C442:D442"/>
    <mergeCell ref="E442:F442"/>
    <mergeCell ref="H442:I442"/>
    <mergeCell ref="J442:L442"/>
    <mergeCell ref="A443:B443"/>
    <mergeCell ref="C443:D443"/>
    <mergeCell ref="E443:F443"/>
    <mergeCell ref="H443:I443"/>
    <mergeCell ref="J443:L443"/>
    <mergeCell ref="A440:B440"/>
    <mergeCell ref="C440:D440"/>
    <mergeCell ref="E440:F440"/>
    <mergeCell ref="H440:I440"/>
    <mergeCell ref="J440:L440"/>
    <mergeCell ref="A441:B441"/>
    <mergeCell ref="C441:D441"/>
    <mergeCell ref="E441:F441"/>
    <mergeCell ref="H441:I441"/>
    <mergeCell ref="J441:L441"/>
    <mergeCell ref="A438:B438"/>
    <mergeCell ref="C438:D438"/>
    <mergeCell ref="E438:F438"/>
    <mergeCell ref="H438:I438"/>
    <mergeCell ref="J438:L438"/>
    <mergeCell ref="A439:B439"/>
    <mergeCell ref="C439:D439"/>
    <mergeCell ref="E439:F439"/>
    <mergeCell ref="H439:I439"/>
    <mergeCell ref="J439:L439"/>
    <mergeCell ref="A436:B436"/>
    <mergeCell ref="C436:D436"/>
    <mergeCell ref="E436:F436"/>
    <mergeCell ref="H436:I436"/>
    <mergeCell ref="J436:L436"/>
    <mergeCell ref="A437:B437"/>
    <mergeCell ref="C437:D437"/>
    <mergeCell ref="E437:F437"/>
    <mergeCell ref="H437:I437"/>
    <mergeCell ref="J437:L437"/>
    <mergeCell ref="A434:B434"/>
    <mergeCell ref="C434:D434"/>
    <mergeCell ref="E434:F434"/>
    <mergeCell ref="H434:I434"/>
    <mergeCell ref="J434:L434"/>
    <mergeCell ref="A435:B435"/>
    <mergeCell ref="C435:D435"/>
    <mergeCell ref="E435:F435"/>
    <mergeCell ref="H435:I435"/>
    <mergeCell ref="J435:L435"/>
    <mergeCell ref="A430:B430"/>
    <mergeCell ref="C430:D430"/>
    <mergeCell ref="E430:J430"/>
    <mergeCell ref="C432:J432"/>
    <mergeCell ref="C433:D433"/>
    <mergeCell ref="E433:F433"/>
    <mergeCell ref="H433:I433"/>
    <mergeCell ref="A428:B428"/>
    <mergeCell ref="C428:D428"/>
    <mergeCell ref="E428:J428"/>
    <mergeCell ref="A429:B429"/>
    <mergeCell ref="C429:D429"/>
    <mergeCell ref="E429:J429"/>
    <mergeCell ref="A426:B426"/>
    <mergeCell ref="C426:D426"/>
    <mergeCell ref="E426:J426"/>
    <mergeCell ref="A427:B427"/>
    <mergeCell ref="C427:D427"/>
    <mergeCell ref="E427:J427"/>
    <mergeCell ref="A424:B424"/>
    <mergeCell ref="C424:D424"/>
    <mergeCell ref="E424:J424"/>
    <mergeCell ref="A425:B425"/>
    <mergeCell ref="C425:D425"/>
    <mergeCell ref="E425:J425"/>
    <mergeCell ref="A422:B422"/>
    <mergeCell ref="C422:D422"/>
    <mergeCell ref="E422:J422"/>
    <mergeCell ref="A423:B423"/>
    <mergeCell ref="C423:D423"/>
    <mergeCell ref="E423:J423"/>
    <mergeCell ref="A420:B420"/>
    <mergeCell ref="C420:D420"/>
    <mergeCell ref="E420:J420"/>
    <mergeCell ref="A421:B421"/>
    <mergeCell ref="C421:D421"/>
    <mergeCell ref="E421:J421"/>
    <mergeCell ref="A418:B418"/>
    <mergeCell ref="C418:D418"/>
    <mergeCell ref="E418:J418"/>
    <mergeCell ref="A419:B419"/>
    <mergeCell ref="C419:D419"/>
    <mergeCell ref="E419:J419"/>
    <mergeCell ref="A416:B416"/>
    <mergeCell ref="C416:D416"/>
    <mergeCell ref="E416:J416"/>
    <mergeCell ref="A417:B417"/>
    <mergeCell ref="C417:D417"/>
    <mergeCell ref="E417:J417"/>
    <mergeCell ref="A414:B414"/>
    <mergeCell ref="C414:D414"/>
    <mergeCell ref="E414:J414"/>
    <mergeCell ref="A415:B415"/>
    <mergeCell ref="C415:D415"/>
    <mergeCell ref="E415:J415"/>
    <mergeCell ref="A412:B412"/>
    <mergeCell ref="C412:D412"/>
    <mergeCell ref="E412:J412"/>
    <mergeCell ref="A413:B413"/>
    <mergeCell ref="C413:D413"/>
    <mergeCell ref="E413:J413"/>
    <mergeCell ref="A410:B410"/>
    <mergeCell ref="C410:D410"/>
    <mergeCell ref="E410:J410"/>
    <mergeCell ref="A411:B411"/>
    <mergeCell ref="C411:D411"/>
    <mergeCell ref="E411:J411"/>
    <mergeCell ref="A408:B408"/>
    <mergeCell ref="C408:D408"/>
    <mergeCell ref="E408:J408"/>
    <mergeCell ref="A409:B409"/>
    <mergeCell ref="C409:D409"/>
    <mergeCell ref="E409:J409"/>
    <mergeCell ref="A406:B406"/>
    <mergeCell ref="C406:D406"/>
    <mergeCell ref="E406:J406"/>
    <mergeCell ref="A407:B407"/>
    <mergeCell ref="C407:D407"/>
    <mergeCell ref="E407:J407"/>
    <mergeCell ref="A404:B404"/>
    <mergeCell ref="C404:D404"/>
    <mergeCell ref="E404:J404"/>
    <mergeCell ref="A405:B405"/>
    <mergeCell ref="C405:D405"/>
    <mergeCell ref="E405:J405"/>
    <mergeCell ref="A402:B402"/>
    <mergeCell ref="C402:D402"/>
    <mergeCell ref="E402:J402"/>
    <mergeCell ref="A403:B403"/>
    <mergeCell ref="C403:D403"/>
    <mergeCell ref="E403:J403"/>
    <mergeCell ref="A400:B400"/>
    <mergeCell ref="C400:D400"/>
    <mergeCell ref="E400:J400"/>
    <mergeCell ref="A401:B401"/>
    <mergeCell ref="C401:D401"/>
    <mergeCell ref="E401:J401"/>
    <mergeCell ref="A398:B398"/>
    <mergeCell ref="C398:D398"/>
    <mergeCell ref="E398:J398"/>
    <mergeCell ref="A399:B399"/>
    <mergeCell ref="C399:D399"/>
    <mergeCell ref="E399:J399"/>
    <mergeCell ref="A396:B396"/>
    <mergeCell ref="C396:D396"/>
    <mergeCell ref="E396:J396"/>
    <mergeCell ref="A397:B397"/>
    <mergeCell ref="C397:D397"/>
    <mergeCell ref="E397:J397"/>
    <mergeCell ref="A394:B394"/>
    <mergeCell ref="C394:D394"/>
    <mergeCell ref="E394:J394"/>
    <mergeCell ref="A395:B395"/>
    <mergeCell ref="C395:D395"/>
    <mergeCell ref="E395:J395"/>
    <mergeCell ref="A392:B392"/>
    <mergeCell ref="C392:D392"/>
    <mergeCell ref="E392:J392"/>
    <mergeCell ref="A393:B393"/>
    <mergeCell ref="C393:D393"/>
    <mergeCell ref="E393:J393"/>
    <mergeCell ref="A390:B390"/>
    <mergeCell ref="C390:D390"/>
    <mergeCell ref="E390:J390"/>
    <mergeCell ref="A391:B391"/>
    <mergeCell ref="C391:D391"/>
    <mergeCell ref="E391:J391"/>
    <mergeCell ref="A388:B388"/>
    <mergeCell ref="C388:D388"/>
    <mergeCell ref="E388:J388"/>
    <mergeCell ref="A389:B389"/>
    <mergeCell ref="C389:D389"/>
    <mergeCell ref="E389:J389"/>
    <mergeCell ref="A386:B386"/>
    <mergeCell ref="C386:D386"/>
    <mergeCell ref="E386:J386"/>
    <mergeCell ref="A387:B387"/>
    <mergeCell ref="C387:D387"/>
    <mergeCell ref="E387:J387"/>
    <mergeCell ref="A384:B384"/>
    <mergeCell ref="C384:D384"/>
    <mergeCell ref="E384:J384"/>
    <mergeCell ref="A385:B385"/>
    <mergeCell ref="C385:D385"/>
    <mergeCell ref="E385:J385"/>
    <mergeCell ref="A382:B382"/>
    <mergeCell ref="C382:D382"/>
    <mergeCell ref="E382:J382"/>
    <mergeCell ref="A383:B383"/>
    <mergeCell ref="C383:D383"/>
    <mergeCell ref="E383:J383"/>
    <mergeCell ref="C379:J379"/>
    <mergeCell ref="C380:D380"/>
    <mergeCell ref="E380:J380"/>
    <mergeCell ref="A381:B381"/>
    <mergeCell ref="C381:D381"/>
    <mergeCell ref="E381:J381"/>
    <mergeCell ref="A376:B376"/>
    <mergeCell ref="C376:D376"/>
    <mergeCell ref="E376:F376"/>
    <mergeCell ref="H376:I376"/>
    <mergeCell ref="J376:L376"/>
    <mergeCell ref="A377:B377"/>
    <mergeCell ref="C377:D377"/>
    <mergeCell ref="E377:F377"/>
    <mergeCell ref="H377:I377"/>
    <mergeCell ref="J377:L377"/>
    <mergeCell ref="A374:B374"/>
    <mergeCell ref="C374:D374"/>
    <mergeCell ref="E374:F374"/>
    <mergeCell ref="H374:I374"/>
    <mergeCell ref="J374:L374"/>
    <mergeCell ref="A375:B375"/>
    <mergeCell ref="C375:D375"/>
    <mergeCell ref="E375:F375"/>
    <mergeCell ref="H375:I375"/>
    <mergeCell ref="J375:L375"/>
    <mergeCell ref="A372:B372"/>
    <mergeCell ref="C372:D372"/>
    <mergeCell ref="E372:F372"/>
    <mergeCell ref="H372:I372"/>
    <mergeCell ref="J372:L372"/>
    <mergeCell ref="A373:B373"/>
    <mergeCell ref="C373:D373"/>
    <mergeCell ref="E373:F373"/>
    <mergeCell ref="H373:I373"/>
    <mergeCell ref="J373:L373"/>
    <mergeCell ref="A370:B370"/>
    <mergeCell ref="C370:D370"/>
    <mergeCell ref="E370:F370"/>
    <mergeCell ref="H370:I370"/>
    <mergeCell ref="J370:L370"/>
    <mergeCell ref="A371:B371"/>
    <mergeCell ref="C371:D371"/>
    <mergeCell ref="E371:F371"/>
    <mergeCell ref="H371:I371"/>
    <mergeCell ref="J371:L371"/>
    <mergeCell ref="A368:B368"/>
    <mergeCell ref="C368:D368"/>
    <mergeCell ref="E368:F368"/>
    <mergeCell ref="H368:I368"/>
    <mergeCell ref="J368:L368"/>
    <mergeCell ref="A369:B369"/>
    <mergeCell ref="C369:D369"/>
    <mergeCell ref="E369:F369"/>
    <mergeCell ref="H369:I369"/>
    <mergeCell ref="J369:L369"/>
    <mergeCell ref="A366:B366"/>
    <mergeCell ref="C366:D366"/>
    <mergeCell ref="E366:F366"/>
    <mergeCell ref="H366:I366"/>
    <mergeCell ref="J366:L366"/>
    <mergeCell ref="A367:B367"/>
    <mergeCell ref="C367:D367"/>
    <mergeCell ref="E367:F367"/>
    <mergeCell ref="H367:I367"/>
    <mergeCell ref="J367:L367"/>
    <mergeCell ref="A364:B364"/>
    <mergeCell ref="C364:D364"/>
    <mergeCell ref="E364:F364"/>
    <mergeCell ref="H364:I364"/>
    <mergeCell ref="J364:L364"/>
    <mergeCell ref="A365:B365"/>
    <mergeCell ref="C365:D365"/>
    <mergeCell ref="E365:F365"/>
    <mergeCell ref="H365:I365"/>
    <mergeCell ref="J365:L365"/>
    <mergeCell ref="A362:B362"/>
    <mergeCell ref="C362:D362"/>
    <mergeCell ref="E362:F362"/>
    <mergeCell ref="H362:I362"/>
    <mergeCell ref="J362:L362"/>
    <mergeCell ref="A363:B363"/>
    <mergeCell ref="C363:D363"/>
    <mergeCell ref="E363:F363"/>
    <mergeCell ref="H363:I363"/>
    <mergeCell ref="J363:L363"/>
    <mergeCell ref="A360:B360"/>
    <mergeCell ref="C360:D360"/>
    <mergeCell ref="E360:F360"/>
    <mergeCell ref="H360:I360"/>
    <mergeCell ref="J360:L360"/>
    <mergeCell ref="A361:B361"/>
    <mergeCell ref="C361:D361"/>
    <mergeCell ref="E361:F361"/>
    <mergeCell ref="H361:I361"/>
    <mergeCell ref="J361:L361"/>
    <mergeCell ref="A358:B358"/>
    <mergeCell ref="C358:D358"/>
    <mergeCell ref="E358:F358"/>
    <mergeCell ref="H358:I358"/>
    <mergeCell ref="J358:L358"/>
    <mergeCell ref="A359:B359"/>
    <mergeCell ref="C359:D359"/>
    <mergeCell ref="E359:F359"/>
    <mergeCell ref="H359:I359"/>
    <mergeCell ref="J359:L359"/>
    <mergeCell ref="A356:B356"/>
    <mergeCell ref="C356:D356"/>
    <mergeCell ref="E356:F356"/>
    <mergeCell ref="H356:I356"/>
    <mergeCell ref="J356:L356"/>
    <mergeCell ref="A357:B357"/>
    <mergeCell ref="C357:D357"/>
    <mergeCell ref="E357:F357"/>
    <mergeCell ref="H357:I357"/>
    <mergeCell ref="J357:L357"/>
    <mergeCell ref="A354:B354"/>
    <mergeCell ref="C354:D354"/>
    <mergeCell ref="E354:F354"/>
    <mergeCell ref="H354:I354"/>
    <mergeCell ref="J354:L354"/>
    <mergeCell ref="A355:B355"/>
    <mergeCell ref="C355:D355"/>
    <mergeCell ref="E355:F355"/>
    <mergeCell ref="H355:I355"/>
    <mergeCell ref="J355:L355"/>
    <mergeCell ref="A352:B352"/>
    <mergeCell ref="C352:D352"/>
    <mergeCell ref="E352:F352"/>
    <mergeCell ref="H352:I352"/>
    <mergeCell ref="J352:L352"/>
    <mergeCell ref="A353:B353"/>
    <mergeCell ref="C353:D353"/>
    <mergeCell ref="E353:F353"/>
    <mergeCell ref="H353:I353"/>
    <mergeCell ref="J353:L353"/>
    <mergeCell ref="A350:B350"/>
    <mergeCell ref="C350:D350"/>
    <mergeCell ref="E350:F350"/>
    <mergeCell ref="H350:I350"/>
    <mergeCell ref="J350:L350"/>
    <mergeCell ref="A351:B351"/>
    <mergeCell ref="C351:D351"/>
    <mergeCell ref="E351:F351"/>
    <mergeCell ref="H351:I351"/>
    <mergeCell ref="J351:L351"/>
    <mergeCell ref="A348:B348"/>
    <mergeCell ref="C348:D348"/>
    <mergeCell ref="E348:F348"/>
    <mergeCell ref="H348:I348"/>
    <mergeCell ref="J348:L348"/>
    <mergeCell ref="A349:B349"/>
    <mergeCell ref="C349:D349"/>
    <mergeCell ref="E349:F349"/>
    <mergeCell ref="H349:I349"/>
    <mergeCell ref="J349:L349"/>
    <mergeCell ref="A346:B346"/>
    <mergeCell ref="C346:D346"/>
    <mergeCell ref="E346:F346"/>
    <mergeCell ref="H346:I346"/>
    <mergeCell ref="J346:L346"/>
    <mergeCell ref="A347:B347"/>
    <mergeCell ref="C347:D347"/>
    <mergeCell ref="E347:F347"/>
    <mergeCell ref="H347:I347"/>
    <mergeCell ref="J347:L347"/>
    <mergeCell ref="A344:B344"/>
    <mergeCell ref="C344:D344"/>
    <mergeCell ref="E344:F344"/>
    <mergeCell ref="H344:I344"/>
    <mergeCell ref="J344:L344"/>
    <mergeCell ref="A345:B345"/>
    <mergeCell ref="C345:D345"/>
    <mergeCell ref="E345:F345"/>
    <mergeCell ref="H345:I345"/>
    <mergeCell ref="J345:L345"/>
    <mergeCell ref="A342:B342"/>
    <mergeCell ref="C342:D342"/>
    <mergeCell ref="E342:F342"/>
    <mergeCell ref="H342:I342"/>
    <mergeCell ref="J342:L342"/>
    <mergeCell ref="A343:B343"/>
    <mergeCell ref="C343:D343"/>
    <mergeCell ref="E343:F343"/>
    <mergeCell ref="H343:I343"/>
    <mergeCell ref="J343:L343"/>
    <mergeCell ref="A340:B340"/>
    <mergeCell ref="C340:D340"/>
    <mergeCell ref="E340:F340"/>
    <mergeCell ref="H340:I340"/>
    <mergeCell ref="J340:L340"/>
    <mergeCell ref="A341:B341"/>
    <mergeCell ref="C341:D341"/>
    <mergeCell ref="E341:F341"/>
    <mergeCell ref="H341:I341"/>
    <mergeCell ref="J341:L341"/>
    <mergeCell ref="A338:B338"/>
    <mergeCell ref="C338:D338"/>
    <mergeCell ref="E338:F338"/>
    <mergeCell ref="H338:I338"/>
    <mergeCell ref="J338:L338"/>
    <mergeCell ref="A339:B339"/>
    <mergeCell ref="C339:D339"/>
    <mergeCell ref="E339:F339"/>
    <mergeCell ref="H339:I339"/>
    <mergeCell ref="J339:L339"/>
    <mergeCell ref="A336:B336"/>
    <mergeCell ref="C336:D336"/>
    <mergeCell ref="E336:F336"/>
    <mergeCell ref="H336:I336"/>
    <mergeCell ref="J336:L336"/>
    <mergeCell ref="A337:B337"/>
    <mergeCell ref="C337:D337"/>
    <mergeCell ref="E337:F337"/>
    <mergeCell ref="H337:I337"/>
    <mergeCell ref="J337:L337"/>
    <mergeCell ref="A334:B334"/>
    <mergeCell ref="C334:D334"/>
    <mergeCell ref="E334:F334"/>
    <mergeCell ref="H334:I334"/>
    <mergeCell ref="J334:L334"/>
    <mergeCell ref="A335:B335"/>
    <mergeCell ref="C335:D335"/>
    <mergeCell ref="E335:F335"/>
    <mergeCell ref="H335:I335"/>
    <mergeCell ref="J335:L335"/>
    <mergeCell ref="A332:B332"/>
    <mergeCell ref="C332:D332"/>
    <mergeCell ref="E332:F332"/>
    <mergeCell ref="H332:I332"/>
    <mergeCell ref="J332:L332"/>
    <mergeCell ref="A333:B333"/>
    <mergeCell ref="C333:D333"/>
    <mergeCell ref="E333:F333"/>
    <mergeCell ref="H333:I333"/>
    <mergeCell ref="J333:L333"/>
    <mergeCell ref="A330:B330"/>
    <mergeCell ref="C330:D330"/>
    <mergeCell ref="E330:F330"/>
    <mergeCell ref="H330:I330"/>
    <mergeCell ref="J330:L330"/>
    <mergeCell ref="A331:B331"/>
    <mergeCell ref="C331:D331"/>
    <mergeCell ref="E331:F331"/>
    <mergeCell ref="H331:I331"/>
    <mergeCell ref="J331:L331"/>
    <mergeCell ref="J328:L328"/>
    <mergeCell ref="A329:B329"/>
    <mergeCell ref="C329:D329"/>
    <mergeCell ref="E329:F329"/>
    <mergeCell ref="H329:I329"/>
    <mergeCell ref="J329:L329"/>
    <mergeCell ref="C327:D327"/>
    <mergeCell ref="E327:F327"/>
    <mergeCell ref="H327:I327"/>
    <mergeCell ref="A328:B328"/>
    <mergeCell ref="C328:D328"/>
    <mergeCell ref="E328:F328"/>
    <mergeCell ref="H328:I328"/>
    <mergeCell ref="C323:D323"/>
    <mergeCell ref="E323:F323"/>
    <mergeCell ref="G323:H323"/>
    <mergeCell ref="I323:J323"/>
    <mergeCell ref="C325:J325"/>
    <mergeCell ref="C326:J326"/>
    <mergeCell ref="C321:D321"/>
    <mergeCell ref="E321:F321"/>
    <mergeCell ref="G321:H321"/>
    <mergeCell ref="I321:J321"/>
    <mergeCell ref="C322:D322"/>
    <mergeCell ref="E322:F322"/>
    <mergeCell ref="G322:H322"/>
    <mergeCell ref="I322:J322"/>
    <mergeCell ref="C318:D318"/>
    <mergeCell ref="E318:F318"/>
    <mergeCell ref="G318:H318"/>
    <mergeCell ref="I318:J318"/>
    <mergeCell ref="C319:D319"/>
    <mergeCell ref="C320:D320"/>
    <mergeCell ref="E320:F320"/>
    <mergeCell ref="G320:H320"/>
    <mergeCell ref="I320:J320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C304:H304"/>
    <mergeCell ref="C306:F306"/>
    <mergeCell ref="H306:I306"/>
    <mergeCell ref="C307:J310"/>
    <mergeCell ref="C312:J312"/>
    <mergeCell ref="C313:D313"/>
    <mergeCell ref="E313:F313"/>
    <mergeCell ref="G313:H313"/>
    <mergeCell ref="I313:J313"/>
    <mergeCell ref="C298:H298"/>
    <mergeCell ref="C299:H299"/>
    <mergeCell ref="C300:H300"/>
    <mergeCell ref="C301:H301"/>
    <mergeCell ref="C302:H302"/>
    <mergeCell ref="C303:H303"/>
    <mergeCell ref="C292:H292"/>
    <mergeCell ref="C293:H293"/>
    <mergeCell ref="C294:H294"/>
    <mergeCell ref="C295:H295"/>
    <mergeCell ref="C296:H296"/>
    <mergeCell ref="C297:H297"/>
    <mergeCell ref="C286:H286"/>
    <mergeCell ref="C287:H287"/>
    <mergeCell ref="C288:H288"/>
    <mergeCell ref="C289:H289"/>
    <mergeCell ref="C290:H290"/>
    <mergeCell ref="C291:H291"/>
    <mergeCell ref="C280:H280"/>
    <mergeCell ref="C281:H281"/>
    <mergeCell ref="C282:H282"/>
    <mergeCell ref="C283:H283"/>
    <mergeCell ref="C284:H284"/>
    <mergeCell ref="C285:H285"/>
    <mergeCell ref="C274:H274"/>
    <mergeCell ref="C275:H275"/>
    <mergeCell ref="C276:H276"/>
    <mergeCell ref="C277:H277"/>
    <mergeCell ref="C278:H278"/>
    <mergeCell ref="C279:H279"/>
    <mergeCell ref="C244:J258"/>
    <mergeCell ref="C260:E260"/>
    <mergeCell ref="F260:G260"/>
    <mergeCell ref="H260:I260"/>
    <mergeCell ref="C261:J271"/>
    <mergeCell ref="C273:E273"/>
    <mergeCell ref="C232:J235"/>
    <mergeCell ref="C237:E237"/>
    <mergeCell ref="F237:G237"/>
    <mergeCell ref="H237:I237"/>
    <mergeCell ref="C238:J241"/>
    <mergeCell ref="C243:E243"/>
    <mergeCell ref="F243:G243"/>
    <mergeCell ref="H243:I243"/>
    <mergeCell ref="C218:E218"/>
    <mergeCell ref="F218:G218"/>
    <mergeCell ref="H218:I218"/>
    <mergeCell ref="C219:J229"/>
    <mergeCell ref="C231:E231"/>
    <mergeCell ref="F231:G231"/>
    <mergeCell ref="H231:I231"/>
    <mergeCell ref="C209:J209"/>
    <mergeCell ref="F212:G212"/>
    <mergeCell ref="F213:G213"/>
    <mergeCell ref="F216:G216"/>
    <mergeCell ref="C197:J197"/>
    <mergeCell ref="C198:J198"/>
    <mergeCell ref="C203:F203"/>
    <mergeCell ref="C204:F204"/>
    <mergeCell ref="C205:F205"/>
    <mergeCell ref="C207:J207"/>
    <mergeCell ref="C215:E215"/>
    <mergeCell ref="H215:K217"/>
    <mergeCell ref="H211:K214"/>
    <mergeCell ref="C185:F185"/>
    <mergeCell ref="C186:F186"/>
    <mergeCell ref="C188:J188"/>
    <mergeCell ref="C190:J190"/>
    <mergeCell ref="C194:J194"/>
    <mergeCell ref="C196:E196"/>
    <mergeCell ref="G196:I196"/>
    <mergeCell ref="C175:J175"/>
    <mergeCell ref="C177:E177"/>
    <mergeCell ref="G177:I177"/>
    <mergeCell ref="C178:J178"/>
    <mergeCell ref="C179:J179"/>
    <mergeCell ref="C184:F184"/>
    <mergeCell ref="C160:J160"/>
    <mergeCell ref="C165:F165"/>
    <mergeCell ref="C166:F166"/>
    <mergeCell ref="C167:F167"/>
    <mergeCell ref="C169:J169"/>
    <mergeCell ref="C171:J171"/>
    <mergeCell ref="C151:J151"/>
    <mergeCell ref="C153:J153"/>
    <mergeCell ref="C156:J156"/>
    <mergeCell ref="C158:E158"/>
    <mergeCell ref="G158:I158"/>
    <mergeCell ref="C159:J159"/>
    <mergeCell ref="C143:F143"/>
    <mergeCell ref="C144:F144"/>
    <mergeCell ref="C145:F145"/>
    <mergeCell ref="C147:J147"/>
    <mergeCell ref="C149:J149"/>
    <mergeCell ref="C130:J130"/>
    <mergeCell ref="C132:J132"/>
    <mergeCell ref="C133:J133"/>
    <mergeCell ref="C134:J134"/>
    <mergeCell ref="C136:E136"/>
    <mergeCell ref="C137:J137"/>
    <mergeCell ref="C138:J138"/>
    <mergeCell ref="C124:J124"/>
    <mergeCell ref="C125:J125"/>
    <mergeCell ref="C126:J126"/>
    <mergeCell ref="C127:J127"/>
    <mergeCell ref="C128:J128"/>
    <mergeCell ref="C129:J129"/>
    <mergeCell ref="C115:J115"/>
    <mergeCell ref="C117:J117"/>
    <mergeCell ref="C118:I118"/>
    <mergeCell ref="C119:J120"/>
    <mergeCell ref="C122:I122"/>
    <mergeCell ref="C123:J123"/>
    <mergeCell ref="C105:I105"/>
    <mergeCell ref="C106:J106"/>
    <mergeCell ref="C108:J108"/>
    <mergeCell ref="C109:I109"/>
    <mergeCell ref="C110:J111"/>
    <mergeCell ref="C114:I114"/>
    <mergeCell ref="C96:I96"/>
    <mergeCell ref="C97:J97"/>
    <mergeCell ref="C99:J99"/>
    <mergeCell ref="C100:I100"/>
    <mergeCell ref="C101:J102"/>
    <mergeCell ref="C104:I104"/>
    <mergeCell ref="D90:J90"/>
    <mergeCell ref="C91:I91"/>
    <mergeCell ref="C94:J94"/>
    <mergeCell ref="C95:I95"/>
    <mergeCell ref="D74:J74"/>
    <mergeCell ref="C75:I75"/>
    <mergeCell ref="C77:J77"/>
    <mergeCell ref="C78:I78"/>
    <mergeCell ref="C79:I79"/>
    <mergeCell ref="C80:I80"/>
    <mergeCell ref="C56:D56"/>
    <mergeCell ref="E56:F56"/>
    <mergeCell ref="G56:I56"/>
    <mergeCell ref="C33:I33"/>
    <mergeCell ref="C35:I35"/>
    <mergeCell ref="D42:J42"/>
    <mergeCell ref="C43:I43"/>
    <mergeCell ref="C45:J45"/>
    <mergeCell ref="C46:I46"/>
    <mergeCell ref="C40:D40"/>
    <mergeCell ref="E40:F40"/>
    <mergeCell ref="G40:I40"/>
    <mergeCell ref="C27:F27"/>
    <mergeCell ref="C28:J28"/>
    <mergeCell ref="C29:J29"/>
    <mergeCell ref="C30:I30"/>
    <mergeCell ref="C31:I31"/>
    <mergeCell ref="C32:I32"/>
    <mergeCell ref="C19:J19"/>
    <mergeCell ref="C20:J20"/>
    <mergeCell ref="C23:J23"/>
    <mergeCell ref="C24:I24"/>
    <mergeCell ref="C25:J25"/>
    <mergeCell ref="C26:I26"/>
    <mergeCell ref="C7:J7"/>
    <mergeCell ref="C8:J8"/>
    <mergeCell ref="C9:J9"/>
    <mergeCell ref="C10:J10"/>
    <mergeCell ref="D17:J17"/>
    <mergeCell ref="C18:J18"/>
    <mergeCell ref="A1:L1"/>
    <mergeCell ref="A2:L2"/>
    <mergeCell ref="C3:J3"/>
    <mergeCell ref="C4:J4"/>
    <mergeCell ref="C5:J5"/>
    <mergeCell ref="C6:J6"/>
  </mergeCells>
  <conditionalFormatting sqref="H218:I218 H260:I260">
    <cfRule type="cellIs" dxfId="4" priority="6" operator="greaterThan">
      <formula>5000</formula>
    </cfRule>
  </conditionalFormatting>
  <conditionalFormatting sqref="H231:I231">
    <cfRule type="cellIs" dxfId="3" priority="5" operator="greaterThan">
      <formula>1000</formula>
    </cfRule>
  </conditionalFormatting>
  <conditionalFormatting sqref="H237:I237">
    <cfRule type="cellIs" dxfId="2" priority="4" operator="greaterThan">
      <formula>1500</formula>
    </cfRule>
  </conditionalFormatting>
  <conditionalFormatting sqref="H243:I243">
    <cfRule type="cellIs" dxfId="1" priority="3" operator="greaterThan">
      <formula>8000</formula>
    </cfRule>
  </conditionalFormatting>
  <conditionalFormatting sqref="H306:I306">
    <cfRule type="cellIs" dxfId="0" priority="1" operator="greaterThan">
      <formula>2500</formula>
    </cfRule>
  </conditionalFormatting>
  <dataValidations count="14">
    <dataValidation type="list" allowBlank="1" showInputMessage="1" showErrorMessage="1" sqref="C130:J130">
      <formula1>$H$487:$H$673</formula1>
    </dataValidation>
    <dataValidation type="list" allowBlank="1" showInputMessage="1" showErrorMessage="1" sqref="F434:F482 E434:E483 E328:F377">
      <formula1>$G$488:$G$492</formula1>
    </dataValidation>
    <dataValidation type="list" allowBlank="1" showInputMessage="1" showErrorMessage="1" sqref="C10:J10 C35:I35 C67:I67 C51:I51 C83:I83">
      <formula1>$C$488:$C$491</formula1>
    </dataValidation>
    <dataValidation type="list" allowBlank="1" showInputMessage="1" showErrorMessage="1" sqref="G14 I140 I200 I181 I162 G55 G39 G87 G71 I22">
      <formula1>$D$488:$D$514</formula1>
    </dataValidation>
    <dataValidation type="whole" allowBlank="1" showInputMessage="1" showErrorMessage="1" sqref="C136 G196 G177 G158">
      <formula1>0</formula1>
      <formula2>99999999999999</formula2>
    </dataValidation>
    <dataValidation type="decimal" allowBlank="1" showInputMessage="1" showErrorMessage="1" sqref="G328:G377 G434:G483">
      <formula1>0</formula1>
      <formula2>1000000</formula2>
    </dataValidation>
    <dataValidation type="list" allowBlank="1" showInputMessage="1" showErrorMessage="1" sqref="F216:G216 F212:G212">
      <formula1>$E$488:$E$489</formula1>
    </dataValidation>
    <dataValidation type="whole" allowBlank="1" showInputMessage="1" showErrorMessage="1" sqref="G143:G145 G203:G205 G184:G186 G165:G167 G16 E16 G41 E41 G57 E57 G73 E73 G89 E89">
      <formula1>1</formula1>
      <formula2>9999999999</formula2>
    </dataValidation>
    <dataValidation type="whole" allowBlank="1" showInputMessage="1" showErrorMessage="1" sqref="C14 C39 C55 C71 C87">
      <formula1>1</formula1>
      <formula2>999999999999</formula2>
    </dataValidation>
    <dataValidation type="whole" allowBlank="1" showInputMessage="1" showErrorMessage="1" sqref="C22 C200 C181 C162 C140">
      <formula1>1</formula1>
      <formula2>99999999</formula2>
    </dataValidation>
    <dataValidation type="whole" allowBlank="1" showInputMessage="1" showErrorMessage="1" sqref="G12 C89 C73 C57 C41 C16 G37 G53 G69 G85">
      <formula1>1</formula1>
      <formula2>99999999999</formula2>
    </dataValidation>
    <dataValidation type="list" allowBlank="1" showInputMessage="1" showErrorMessage="1" sqref="F213:G213">
      <formula1>$E$488:$E$490</formula1>
    </dataValidation>
    <dataValidation type="list" allowBlank="1" showInputMessage="1" showErrorMessage="1" sqref="I275:J304">
      <formula1>$F$488:$F$571</formula1>
    </dataValidation>
    <dataValidation type="date" allowBlank="1" showInputMessage="1" showErrorMessage="1" sqref="C12 C37 C53 C69 C85">
      <formula1>1</formula1>
      <formula2>37256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55216715195</dc:creator>
  <cp:lastModifiedBy>14343800</cp:lastModifiedBy>
  <dcterms:created xsi:type="dcterms:W3CDTF">2019-08-30T21:22:46Z</dcterms:created>
  <dcterms:modified xsi:type="dcterms:W3CDTF">2019-09-05T12:26:21Z</dcterms:modified>
</cp:coreProperties>
</file>